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5480" windowHeight="8115" activeTab="2"/>
  </bookViews>
  <sheets>
    <sheet name="Summary" sheetId="6" r:id="rId1"/>
    <sheet name="RBoard" sheetId="2" r:id="rId2"/>
    <sheet name="Title-1" sheetId="4" r:id="rId3"/>
    <sheet name="Title-2" sheetId="5" r:id="rId4"/>
    <sheet name="Market Statistics Report" sheetId="7" r:id="rId5"/>
  </sheets>
  <definedNames>
    <definedName name="Amjad">#REF!</definedName>
    <definedName name="HTML_CodePage" hidden="1">1252</definedName>
    <definedName name="HTML_Control" hidden="1">{"'Summary'!$A$1:$F$383","'Summary'!$A$1:$F$383","'Summary'!$A$1:$A$5"}</definedName>
    <definedName name="HTML_Description" hidden="1">""</definedName>
    <definedName name="HTML_Email" hidden="1">""</definedName>
    <definedName name="HTML_Header" hidden="1">""</definedName>
    <definedName name="HTML_LastUpdate" hidden="1">"12/21/01"</definedName>
    <definedName name="HTML_LineAfter" hidden="1">FALSE</definedName>
    <definedName name="HTML_LineBefore" hidden="1">FALSE</definedName>
    <definedName name="HTML_Name" hidden="1">"amjad"</definedName>
    <definedName name="HTML_OBDlg2" hidden="1">TRUE</definedName>
    <definedName name="HTML_OBDlg4" hidden="1">TRUE</definedName>
    <definedName name="HTML_OS" hidden="1">0</definedName>
    <definedName name="HTML_PathFile" hidden="1">"D:\today\MyHTML.htm"</definedName>
    <definedName name="HTML_Title" hidden="1">"05December2001"</definedName>
    <definedName name="_xlnm.Print_Area" localSheetId="1">RBoard!$A$1:$M$527</definedName>
    <definedName name="_xlnm.Print_Area" localSheetId="0">Summary!$A$1:$G$496</definedName>
    <definedName name="_xlnm.Print_Area" localSheetId="2">'Title-1'!$A$1:$J$52</definedName>
    <definedName name="_xlnm.Print_Area" localSheetId="3">'Title-2'!$A$1:$L$75</definedName>
    <definedName name="_xlnm.Print_Titles" localSheetId="1">RBoard!$A:$M,RBoard!$1:$3</definedName>
  </definedNames>
  <calcPr calcId="124519"/>
</workbook>
</file>

<file path=xl/calcChain.xml><?xml version="1.0" encoding="utf-8"?>
<calcChain xmlns="http://schemas.openxmlformats.org/spreadsheetml/2006/main">
  <c r="C7" i="4"/>
  <c r="K497" i="2"/>
  <c r="H526"/>
  <c r="G526"/>
  <c r="H525"/>
  <c r="G525"/>
  <c r="H522"/>
  <c r="G522"/>
  <c r="H514"/>
  <c r="G514"/>
  <c r="H512"/>
  <c r="G512"/>
  <c r="G456" i="6"/>
  <c r="G455"/>
  <c r="G454"/>
  <c r="G453"/>
  <c r="G452"/>
  <c r="D106" i="2"/>
  <c r="D105"/>
  <c r="D40"/>
  <c r="D39"/>
  <c r="A1" l="1"/>
  <c r="E141"/>
  <c r="E123"/>
  <c r="E273"/>
  <c r="E286"/>
  <c r="E292"/>
  <c r="E334"/>
  <c r="E211"/>
  <c r="E321"/>
  <c r="E439"/>
  <c r="E422"/>
  <c r="E428"/>
  <c r="E432"/>
  <c r="D196"/>
  <c r="Q378" i="6" l="1"/>
  <c r="G2" i="4"/>
  <c r="D467" i="2" l="1"/>
  <c r="D466"/>
  <c r="D462"/>
  <c r="D458"/>
  <c r="D454"/>
  <c r="D449"/>
  <c r="D445"/>
  <c r="D441"/>
  <c r="D437"/>
  <c r="D436"/>
  <c r="D435"/>
  <c r="D434"/>
  <c r="D430"/>
  <c r="D426"/>
  <c r="D419"/>
  <c r="D420"/>
  <c r="D418"/>
  <c r="D417"/>
  <c r="E414"/>
  <c r="E407"/>
  <c r="E403"/>
  <c r="E396"/>
  <c r="D394"/>
  <c r="D393"/>
  <c r="D392"/>
  <c r="D391"/>
  <c r="D390"/>
  <c r="D385"/>
  <c r="D386"/>
  <c r="D384"/>
  <c r="D374"/>
  <c r="D375"/>
  <c r="D376"/>
  <c r="D377"/>
  <c r="D378"/>
  <c r="D379"/>
  <c r="D380"/>
  <c r="D373"/>
  <c r="D369"/>
  <c r="D365"/>
  <c r="D352"/>
  <c r="D353"/>
  <c r="D354"/>
  <c r="D355"/>
  <c r="D356"/>
  <c r="D357"/>
  <c r="D358"/>
  <c r="D359"/>
  <c r="D360"/>
  <c r="D361"/>
  <c r="D345"/>
  <c r="D346"/>
  <c r="D347"/>
  <c r="D348"/>
  <c r="D344"/>
  <c r="D337"/>
  <c r="D338"/>
  <c r="D339"/>
  <c r="D340"/>
  <c r="D336"/>
  <c r="D328"/>
  <c r="D329"/>
  <c r="D330"/>
  <c r="D331"/>
  <c r="D332"/>
  <c r="D327"/>
  <c r="D323"/>
  <c r="D319"/>
  <c r="D318"/>
  <c r="D308"/>
  <c r="D309"/>
  <c r="D310"/>
  <c r="D311"/>
  <c r="D312"/>
  <c r="D313"/>
  <c r="D314"/>
  <c r="D307"/>
  <c r="D303"/>
  <c r="D302"/>
  <c r="D301"/>
  <c r="D300"/>
  <c r="D295"/>
  <c r="D296"/>
  <c r="D297"/>
  <c r="D294"/>
  <c r="D289"/>
  <c r="D290"/>
  <c r="D288"/>
  <c r="D277"/>
  <c r="D278"/>
  <c r="D279"/>
  <c r="D280"/>
  <c r="D281"/>
  <c r="D282"/>
  <c r="D283"/>
  <c r="D284"/>
  <c r="D276"/>
  <c r="D270"/>
  <c r="D271"/>
  <c r="D269"/>
  <c r="D265"/>
  <c r="D253"/>
  <c r="D254"/>
  <c r="D255"/>
  <c r="D256"/>
  <c r="D257"/>
  <c r="D258"/>
  <c r="D259"/>
  <c r="D260"/>
  <c r="D261"/>
  <c r="D252"/>
  <c r="D250"/>
  <c r="D251"/>
  <c r="D249"/>
  <c r="D241"/>
  <c r="D242"/>
  <c r="D243"/>
  <c r="D244"/>
  <c r="D245"/>
  <c r="D240"/>
  <c r="D236"/>
  <c r="D235"/>
  <c r="D234"/>
  <c r="D233"/>
  <c r="D229"/>
  <c r="D221"/>
  <c r="D222"/>
  <c r="D223"/>
  <c r="D224"/>
  <c r="D225"/>
  <c r="D220"/>
  <c r="D219"/>
  <c r="D218"/>
  <c r="D217"/>
  <c r="D216"/>
  <c r="D215"/>
  <c r="D214"/>
  <c r="D153"/>
  <c r="D135"/>
  <c r="C3" i="4"/>
  <c r="G448" i="6"/>
  <c r="G447"/>
  <c r="G446"/>
  <c r="M445"/>
  <c r="G445"/>
  <c r="O440"/>
  <c r="M440"/>
  <c r="K440"/>
  <c r="G440"/>
  <c r="J440" s="1"/>
  <c r="O439"/>
  <c r="M439"/>
  <c r="K439"/>
  <c r="G439"/>
  <c r="J439" s="1"/>
  <c r="O438"/>
  <c r="M438"/>
  <c r="K438"/>
  <c r="G438"/>
  <c r="J438" s="1"/>
  <c r="O437"/>
  <c r="M437"/>
  <c r="K437"/>
  <c r="G437"/>
  <c r="J437" s="1"/>
  <c r="O436"/>
  <c r="M436"/>
  <c r="K436"/>
  <c r="G436"/>
  <c r="J436" s="1"/>
  <c r="O435"/>
  <c r="M435"/>
  <c r="K435"/>
  <c r="G435"/>
  <c r="J435" s="1"/>
  <c r="O434"/>
  <c r="M434"/>
  <c r="K434"/>
  <c r="G434"/>
  <c r="J434" s="1"/>
  <c r="O430"/>
  <c r="M430"/>
  <c r="K430"/>
  <c r="G430"/>
  <c r="J430" s="1"/>
  <c r="O429"/>
  <c r="M429"/>
  <c r="K429"/>
  <c r="G429"/>
  <c r="J429" s="1"/>
  <c r="O428"/>
  <c r="M428"/>
  <c r="K428"/>
  <c r="G428"/>
  <c r="J428" s="1"/>
  <c r="O424"/>
  <c r="M424"/>
  <c r="K424"/>
  <c r="G424"/>
  <c r="J424" s="1"/>
  <c r="O423"/>
  <c r="M423"/>
  <c r="K423"/>
  <c r="G423"/>
  <c r="J423" s="1"/>
  <c r="O422"/>
  <c r="M422"/>
  <c r="K422"/>
  <c r="G422"/>
  <c r="J422" s="1"/>
  <c r="O421"/>
  <c r="M421"/>
  <c r="K421"/>
  <c r="G421"/>
  <c r="J421" s="1"/>
  <c r="O420"/>
  <c r="M420"/>
  <c r="K420"/>
  <c r="G420"/>
  <c r="J420" s="1"/>
  <c r="O419"/>
  <c r="M419"/>
  <c r="K419"/>
  <c r="G419"/>
  <c r="J419" s="1"/>
  <c r="O418"/>
  <c r="M418"/>
  <c r="K418"/>
  <c r="G418"/>
  <c r="J418" s="1"/>
  <c r="O417"/>
  <c r="M417"/>
  <c r="K417"/>
  <c r="G417"/>
  <c r="J417" s="1"/>
  <c r="O413"/>
  <c r="M413"/>
  <c r="K413"/>
  <c r="G413"/>
  <c r="J413" s="1"/>
  <c r="O409"/>
  <c r="M409"/>
  <c r="K409"/>
  <c r="G409"/>
  <c r="J409" s="1"/>
  <c r="O405"/>
  <c r="M405"/>
  <c r="K405"/>
  <c r="G405"/>
  <c r="J405" s="1"/>
  <c r="O404"/>
  <c r="M404"/>
  <c r="K404"/>
  <c r="G404"/>
  <c r="J404" s="1"/>
  <c r="O400"/>
  <c r="M400"/>
  <c r="K400"/>
  <c r="G400"/>
  <c r="J400" s="1"/>
  <c r="O399"/>
  <c r="M399"/>
  <c r="K399"/>
  <c r="G399"/>
  <c r="J399" s="1"/>
  <c r="O398"/>
  <c r="M398"/>
  <c r="K398"/>
  <c r="G398"/>
  <c r="J398" s="1"/>
  <c r="O397"/>
  <c r="M397"/>
  <c r="K397"/>
  <c r="G397"/>
  <c r="J397" s="1"/>
  <c r="O396"/>
  <c r="M396"/>
  <c r="K396"/>
  <c r="G396"/>
  <c r="J396" s="1"/>
  <c r="O395"/>
  <c r="M395"/>
  <c r="K395"/>
  <c r="G395"/>
  <c r="J395" s="1"/>
  <c r="O394"/>
  <c r="M394"/>
  <c r="K394"/>
  <c r="G394"/>
  <c r="J394" s="1"/>
  <c r="O393"/>
  <c r="M393"/>
  <c r="K393"/>
  <c r="G393"/>
  <c r="J393" s="1"/>
  <c r="O392"/>
  <c r="M392"/>
  <c r="K392"/>
  <c r="G392"/>
  <c r="J392" s="1"/>
  <c r="O391"/>
  <c r="M391"/>
  <c r="K391"/>
  <c r="G391"/>
  <c r="J391" s="1"/>
  <c r="M387"/>
  <c r="K387"/>
  <c r="G387"/>
  <c r="J387" s="1"/>
  <c r="O386"/>
  <c r="M386"/>
  <c r="K386"/>
  <c r="G386"/>
  <c r="J386" s="1"/>
  <c r="O385"/>
  <c r="M385"/>
  <c r="K385"/>
  <c r="G385"/>
  <c r="J385" s="1"/>
  <c r="O384"/>
  <c r="M384"/>
  <c r="K384"/>
  <c r="G384"/>
  <c r="J384" s="1"/>
  <c r="O383"/>
  <c r="M383"/>
  <c r="K383"/>
  <c r="G383"/>
  <c r="J383" s="1"/>
  <c r="O379"/>
  <c r="M379"/>
  <c r="K379"/>
  <c r="G379"/>
  <c r="J379" s="1"/>
  <c r="O378"/>
  <c r="M378"/>
  <c r="K378"/>
  <c r="G378"/>
  <c r="J378" s="1"/>
  <c r="O377"/>
  <c r="M377"/>
  <c r="K377"/>
  <c r="G377"/>
  <c r="J377" s="1"/>
  <c r="O376"/>
  <c r="M376"/>
  <c r="K376"/>
  <c r="G376"/>
  <c r="J376" s="1"/>
  <c r="O375"/>
  <c r="M375"/>
  <c r="K375"/>
  <c r="G375"/>
  <c r="J375" s="1"/>
  <c r="O371"/>
  <c r="M371"/>
  <c r="K371"/>
  <c r="G371"/>
  <c r="J371" s="1"/>
  <c r="O370"/>
  <c r="M370"/>
  <c r="K370"/>
  <c r="G370"/>
  <c r="J370" s="1"/>
  <c r="K369"/>
  <c r="J369"/>
  <c r="I369"/>
  <c r="H369"/>
  <c r="Q368"/>
  <c r="O368"/>
  <c r="M368"/>
  <c r="K368"/>
  <c r="G368"/>
  <c r="J368" s="1"/>
  <c r="O367"/>
  <c r="M367"/>
  <c r="K367"/>
  <c r="G367"/>
  <c r="J367" s="1"/>
  <c r="O366"/>
  <c r="M366"/>
  <c r="K366"/>
  <c r="G366"/>
  <c r="J366" s="1"/>
  <c r="O362"/>
  <c r="M362"/>
  <c r="K362"/>
  <c r="G362"/>
  <c r="J362" s="1"/>
  <c r="O358"/>
  <c r="M358"/>
  <c r="K358"/>
  <c r="G358"/>
  <c r="J358" s="1"/>
  <c r="O357"/>
  <c r="M357"/>
  <c r="K357"/>
  <c r="G357"/>
  <c r="J357" s="1"/>
  <c r="M354"/>
  <c r="O353"/>
  <c r="M353"/>
  <c r="K353"/>
  <c r="G353"/>
  <c r="J353" s="1"/>
  <c r="O352"/>
  <c r="M352"/>
  <c r="K352"/>
  <c r="G352"/>
  <c r="J352" s="1"/>
  <c r="O351"/>
  <c r="M351"/>
  <c r="K351"/>
  <c r="G351"/>
  <c r="J351" s="1"/>
  <c r="O350"/>
  <c r="M350"/>
  <c r="K350"/>
  <c r="G350"/>
  <c r="J350" s="1"/>
  <c r="O349"/>
  <c r="M349"/>
  <c r="K349"/>
  <c r="G349"/>
  <c r="J349" s="1"/>
  <c r="O348"/>
  <c r="M348"/>
  <c r="K348"/>
  <c r="G348"/>
  <c r="J348" s="1"/>
  <c r="O347"/>
  <c r="M347"/>
  <c r="K347"/>
  <c r="G347"/>
  <c r="J347" s="1"/>
  <c r="O346"/>
  <c r="M346"/>
  <c r="K346"/>
  <c r="G346"/>
  <c r="J346" s="1"/>
  <c r="O342"/>
  <c r="M342"/>
  <c r="K342"/>
  <c r="G342"/>
  <c r="J342" s="1"/>
  <c r="O341"/>
  <c r="M341"/>
  <c r="K341"/>
  <c r="G341"/>
  <c r="J341" s="1"/>
  <c r="O340"/>
  <c r="M340"/>
  <c r="K340"/>
  <c r="G340"/>
  <c r="J340" s="1"/>
  <c r="O339"/>
  <c r="M339"/>
  <c r="K339"/>
  <c r="G339"/>
  <c r="J339" s="1"/>
  <c r="Q335"/>
  <c r="O335"/>
  <c r="M335"/>
  <c r="K335"/>
  <c r="G335"/>
  <c r="J335" s="1"/>
  <c r="Q334"/>
  <c r="O334"/>
  <c r="M334"/>
  <c r="K334"/>
  <c r="G334"/>
  <c r="J334" s="1"/>
  <c r="Q333"/>
  <c r="O333"/>
  <c r="M333"/>
  <c r="K333"/>
  <c r="G333"/>
  <c r="J333" s="1"/>
  <c r="O332"/>
  <c r="M332"/>
  <c r="K332"/>
  <c r="G332"/>
  <c r="J332" s="1"/>
  <c r="O328"/>
  <c r="M328"/>
  <c r="K328"/>
  <c r="G328"/>
  <c r="J328" s="1"/>
  <c r="Q327"/>
  <c r="O327"/>
  <c r="M327"/>
  <c r="K327"/>
  <c r="G327"/>
  <c r="J327" s="1"/>
  <c r="Q326"/>
  <c r="O326"/>
  <c r="M326"/>
  <c r="K326"/>
  <c r="G326"/>
  <c r="J326" s="1"/>
  <c r="O322"/>
  <c r="M322"/>
  <c r="K322"/>
  <c r="G322"/>
  <c r="J322" s="1"/>
  <c r="O321"/>
  <c r="M321"/>
  <c r="K321"/>
  <c r="G321"/>
  <c r="J321" s="1"/>
  <c r="O320"/>
  <c r="M320"/>
  <c r="K320"/>
  <c r="G320"/>
  <c r="J320" s="1"/>
  <c r="O319"/>
  <c r="M319"/>
  <c r="K319"/>
  <c r="G319"/>
  <c r="J319" s="1"/>
  <c r="O318"/>
  <c r="M318"/>
  <c r="K318"/>
  <c r="G318"/>
  <c r="J318" s="1"/>
  <c r="O317"/>
  <c r="M317"/>
  <c r="K317"/>
  <c r="G317"/>
  <c r="J317" s="1"/>
  <c r="O316"/>
  <c r="M316"/>
  <c r="K316"/>
  <c r="G316"/>
  <c r="J316" s="1"/>
  <c r="O315"/>
  <c r="M315"/>
  <c r="K315"/>
  <c r="G315"/>
  <c r="J315" s="1"/>
  <c r="Q314"/>
  <c r="O314"/>
  <c r="M314"/>
  <c r="K314"/>
  <c r="G314"/>
  <c r="J314" s="1"/>
  <c r="O313"/>
  <c r="M313"/>
  <c r="K313"/>
  <c r="G313"/>
  <c r="J313" s="1"/>
  <c r="O308"/>
  <c r="M308"/>
  <c r="K308"/>
  <c r="G308"/>
  <c r="J308" s="1"/>
  <c r="O307"/>
  <c r="M307"/>
  <c r="K307"/>
  <c r="G307"/>
  <c r="J307" s="1"/>
  <c r="O306"/>
  <c r="M306"/>
  <c r="K306"/>
  <c r="G306"/>
  <c r="O302"/>
  <c r="M302"/>
  <c r="K302"/>
  <c r="G302"/>
  <c r="J302" s="1"/>
  <c r="O298"/>
  <c r="M298"/>
  <c r="K298"/>
  <c r="G298"/>
  <c r="J298" s="1"/>
  <c r="O297"/>
  <c r="M297"/>
  <c r="K297"/>
  <c r="G297"/>
  <c r="J297" s="1"/>
  <c r="O296"/>
  <c r="M296"/>
  <c r="K296"/>
  <c r="G296"/>
  <c r="J296" s="1"/>
  <c r="O295"/>
  <c r="M295"/>
  <c r="K295"/>
  <c r="G295"/>
  <c r="J295" s="1"/>
  <c r="O294"/>
  <c r="M294"/>
  <c r="K294"/>
  <c r="G294"/>
  <c r="J294" s="1"/>
  <c r="O293"/>
  <c r="M293"/>
  <c r="K293"/>
  <c r="G293"/>
  <c r="J293" s="1"/>
  <c r="O292"/>
  <c r="M292"/>
  <c r="K292"/>
  <c r="G292"/>
  <c r="J292" s="1"/>
  <c r="O291"/>
  <c r="M291"/>
  <c r="K291"/>
  <c r="G291"/>
  <c r="J291" s="1"/>
  <c r="O290"/>
  <c r="M290"/>
  <c r="K290"/>
  <c r="G290"/>
  <c r="J290" s="1"/>
  <c r="O289"/>
  <c r="M289"/>
  <c r="K289"/>
  <c r="G289"/>
  <c r="J289" s="1"/>
  <c r="O288"/>
  <c r="M288"/>
  <c r="K288"/>
  <c r="G288"/>
  <c r="J288" s="1"/>
  <c r="Q287"/>
  <c r="O287"/>
  <c r="M287"/>
  <c r="K287"/>
  <c r="G287"/>
  <c r="J287" s="1"/>
  <c r="O286"/>
  <c r="M286"/>
  <c r="K286"/>
  <c r="G286"/>
  <c r="J286" s="1"/>
  <c r="O285"/>
  <c r="M285"/>
  <c r="K285"/>
  <c r="G285"/>
  <c r="J285" s="1"/>
  <c r="O281"/>
  <c r="M281"/>
  <c r="K281"/>
  <c r="G281"/>
  <c r="J281" s="1"/>
  <c r="O280"/>
  <c r="M280"/>
  <c r="K280"/>
  <c r="G280"/>
  <c r="J280" s="1"/>
  <c r="O279"/>
  <c r="M279"/>
  <c r="K279"/>
  <c r="G279"/>
  <c r="J279" s="1"/>
  <c r="O278"/>
  <c r="M278"/>
  <c r="K278"/>
  <c r="G278"/>
  <c r="J278" s="1"/>
  <c r="O277"/>
  <c r="M277"/>
  <c r="K277"/>
  <c r="G277"/>
  <c r="J277" s="1"/>
  <c r="O276"/>
  <c r="M276"/>
  <c r="K276"/>
  <c r="G276"/>
  <c r="J276" s="1"/>
  <c r="O272"/>
  <c r="M272"/>
  <c r="K272"/>
  <c r="G272"/>
  <c r="J272" s="1"/>
  <c r="O268"/>
  <c r="M268"/>
  <c r="K268"/>
  <c r="G268"/>
  <c r="J268" s="1"/>
  <c r="O267"/>
  <c r="M267"/>
  <c r="K267"/>
  <c r="G267"/>
  <c r="J267" s="1"/>
  <c r="O266"/>
  <c r="K266"/>
  <c r="G266"/>
  <c r="J266" s="1"/>
  <c r="O265"/>
  <c r="M265"/>
  <c r="K265"/>
  <c r="G265"/>
  <c r="J265" s="1"/>
  <c r="O264"/>
  <c r="M264"/>
  <c r="K264"/>
  <c r="G264"/>
  <c r="J264" s="1"/>
  <c r="O260"/>
  <c r="M260"/>
  <c r="K260"/>
  <c r="G260"/>
  <c r="J260" s="1"/>
  <c r="O256"/>
  <c r="M256"/>
  <c r="K256"/>
  <c r="G256"/>
  <c r="J256" s="1"/>
  <c r="O255"/>
  <c r="K255"/>
  <c r="G255"/>
  <c r="J255" s="1"/>
  <c r="O254"/>
  <c r="M254"/>
  <c r="K254"/>
  <c r="G254"/>
  <c r="J254" s="1"/>
  <c r="O253"/>
  <c r="M253"/>
  <c r="K253"/>
  <c r="G253"/>
  <c r="J253" s="1"/>
  <c r="O252"/>
  <c r="M252"/>
  <c r="K252"/>
  <c r="G252"/>
  <c r="J252" s="1"/>
  <c r="O251"/>
  <c r="M251"/>
  <c r="K251"/>
  <c r="G251"/>
  <c r="J251" s="1"/>
  <c r="O250"/>
  <c r="M250"/>
  <c r="K250"/>
  <c r="G250"/>
  <c r="J250" s="1"/>
  <c r="O249"/>
  <c r="M249"/>
  <c r="K249"/>
  <c r="G249"/>
  <c r="J249" s="1"/>
  <c r="O248"/>
  <c r="M248"/>
  <c r="K248"/>
  <c r="G248"/>
  <c r="J248" s="1"/>
  <c r="O247"/>
  <c r="M247"/>
  <c r="K247"/>
  <c r="G247"/>
  <c r="J247" s="1"/>
  <c r="O246"/>
  <c r="M246"/>
  <c r="K246"/>
  <c r="G246"/>
  <c r="J246" s="1"/>
  <c r="O245"/>
  <c r="M245"/>
  <c r="K245"/>
  <c r="G245"/>
  <c r="J245" s="1"/>
  <c r="O244"/>
  <c r="M244"/>
  <c r="K244"/>
  <c r="G244"/>
  <c r="J244" s="1"/>
  <c r="O243"/>
  <c r="M243"/>
  <c r="K243"/>
  <c r="G243"/>
  <c r="J243" s="1"/>
  <c r="O242"/>
  <c r="M242"/>
  <c r="K242"/>
  <c r="G242"/>
  <c r="J242" s="1"/>
  <c r="O241"/>
  <c r="M241"/>
  <c r="K241"/>
  <c r="G241"/>
  <c r="J241" s="1"/>
  <c r="O240"/>
  <c r="M240"/>
  <c r="K240"/>
  <c r="G240"/>
  <c r="J240" s="1"/>
  <c r="O236"/>
  <c r="M236"/>
  <c r="K236"/>
  <c r="G236"/>
  <c r="J236" s="1"/>
  <c r="O235"/>
  <c r="M235"/>
  <c r="K235"/>
  <c r="G235"/>
  <c r="J235" s="1"/>
  <c r="O234"/>
  <c r="M234"/>
  <c r="K234"/>
  <c r="G234"/>
  <c r="J234" s="1"/>
  <c r="O233"/>
  <c r="M233"/>
  <c r="K233"/>
  <c r="G233"/>
  <c r="J233" s="1"/>
  <c r="O232"/>
  <c r="M232"/>
  <c r="K232"/>
  <c r="G232"/>
  <c r="J232" s="1"/>
  <c r="O231"/>
  <c r="M231"/>
  <c r="K231"/>
  <c r="G231"/>
  <c r="J231" s="1"/>
  <c r="O230"/>
  <c r="M230"/>
  <c r="K230"/>
  <c r="G230"/>
  <c r="J230" s="1"/>
  <c r="O229"/>
  <c r="M229"/>
  <c r="K229"/>
  <c r="G229"/>
  <c r="J229" s="1"/>
  <c r="O228"/>
  <c r="M228"/>
  <c r="K228"/>
  <c r="G228"/>
  <c r="J228" s="1"/>
  <c r="O227"/>
  <c r="M227"/>
  <c r="K227"/>
  <c r="G227"/>
  <c r="J227" s="1"/>
  <c r="O226"/>
  <c r="M226"/>
  <c r="K226"/>
  <c r="G226"/>
  <c r="J226" s="1"/>
  <c r="O225"/>
  <c r="M225"/>
  <c r="K225"/>
  <c r="G225"/>
  <c r="J225" s="1"/>
  <c r="O224"/>
  <c r="M224"/>
  <c r="K224"/>
  <c r="G224"/>
  <c r="J224" s="1"/>
  <c r="O223"/>
  <c r="M223"/>
  <c r="K223"/>
  <c r="G223"/>
  <c r="J223" s="1"/>
  <c r="O222"/>
  <c r="M222"/>
  <c r="K222"/>
  <c r="G222"/>
  <c r="J222" s="1"/>
  <c r="O221"/>
  <c r="M221"/>
  <c r="K221"/>
  <c r="G221"/>
  <c r="J221" s="1"/>
  <c r="O220"/>
  <c r="M220"/>
  <c r="K220"/>
  <c r="G220"/>
  <c r="J220" s="1"/>
  <c r="O216"/>
  <c r="M216"/>
  <c r="K216"/>
  <c r="G216"/>
  <c r="J216" s="1"/>
  <c r="O215"/>
  <c r="M215"/>
  <c r="K215"/>
  <c r="G215"/>
  <c r="J215" s="1"/>
  <c r="O214"/>
  <c r="K214"/>
  <c r="G214"/>
  <c r="J214" s="1"/>
  <c r="O213"/>
  <c r="M213"/>
  <c r="K213"/>
  <c r="G213"/>
  <c r="J213" s="1"/>
  <c r="O212"/>
  <c r="M212"/>
  <c r="K212"/>
  <c r="G212"/>
  <c r="J212" s="1"/>
  <c r="O211"/>
  <c r="M211"/>
  <c r="K211"/>
  <c r="G211"/>
  <c r="J211" s="1"/>
  <c r="O210"/>
  <c r="K210"/>
  <c r="G210"/>
  <c r="J210" s="1"/>
  <c r="O209"/>
  <c r="M209"/>
  <c r="K209"/>
  <c r="G209"/>
  <c r="J209" s="1"/>
  <c r="O208"/>
  <c r="M208"/>
  <c r="K208"/>
  <c r="G208"/>
  <c r="J208" s="1"/>
  <c r="M205"/>
  <c r="O204"/>
  <c r="M204"/>
  <c r="K204"/>
  <c r="G204"/>
  <c r="J204" s="1"/>
  <c r="O203"/>
  <c r="M203"/>
  <c r="K203"/>
  <c r="G203"/>
  <c r="J203" s="1"/>
  <c r="O202"/>
  <c r="M202"/>
  <c r="K202"/>
  <c r="G202"/>
  <c r="J202" s="1"/>
  <c r="O201"/>
  <c r="M201"/>
  <c r="K201"/>
  <c r="G201"/>
  <c r="J201" s="1"/>
  <c r="O200"/>
  <c r="K200"/>
  <c r="G200"/>
  <c r="O199"/>
  <c r="M199"/>
  <c r="K199"/>
  <c r="G199"/>
  <c r="J199" s="1"/>
  <c r="O198"/>
  <c r="M198"/>
  <c r="K198"/>
  <c r="G198"/>
  <c r="J198" s="1"/>
  <c r="Q197"/>
  <c r="Q446" s="1"/>
  <c r="O197"/>
  <c r="M197"/>
  <c r="K197"/>
  <c r="G197"/>
  <c r="J197" s="1"/>
  <c r="O196"/>
  <c r="M196"/>
  <c r="K196"/>
  <c r="G196"/>
  <c r="J196" s="1"/>
  <c r="O195"/>
  <c r="M195"/>
  <c r="K195"/>
  <c r="G195"/>
  <c r="J195" s="1"/>
  <c r="O194"/>
  <c r="M194"/>
  <c r="K194"/>
  <c r="G194"/>
  <c r="J194" s="1"/>
  <c r="O193"/>
  <c r="M193"/>
  <c r="K193"/>
  <c r="G193"/>
  <c r="J193" s="1"/>
  <c r="O192"/>
  <c r="M192"/>
  <c r="K192"/>
  <c r="G192"/>
  <c r="J192" s="1"/>
  <c r="O191"/>
  <c r="M191"/>
  <c r="K191"/>
  <c r="G191"/>
  <c r="J191" s="1"/>
  <c r="O190"/>
  <c r="M190"/>
  <c r="K190"/>
  <c r="G190"/>
  <c r="J190" s="1"/>
  <c r="O189"/>
  <c r="M189"/>
  <c r="K189"/>
  <c r="G189"/>
  <c r="J189" s="1"/>
  <c r="O188"/>
  <c r="M188"/>
  <c r="G188"/>
  <c r="J188" s="1"/>
  <c r="O187"/>
  <c r="M187"/>
  <c r="G187"/>
  <c r="J187" s="1"/>
  <c r="O186"/>
  <c r="M186"/>
  <c r="K186"/>
  <c r="G186"/>
  <c r="J186" s="1"/>
  <c r="O182"/>
  <c r="M182"/>
  <c r="K182"/>
  <c r="G182"/>
  <c r="J182" s="1"/>
  <c r="O181"/>
  <c r="M181"/>
  <c r="K181"/>
  <c r="G181"/>
  <c r="J181" s="1"/>
  <c r="O180"/>
  <c r="K180"/>
  <c r="G180"/>
  <c r="J180" s="1"/>
  <c r="O179"/>
  <c r="M179"/>
  <c r="K179"/>
  <c r="G179"/>
  <c r="J179" s="1"/>
  <c r="O178"/>
  <c r="M178"/>
  <c r="K178"/>
  <c r="G178"/>
  <c r="J178" s="1"/>
  <c r="O177"/>
  <c r="K177"/>
  <c r="G177"/>
  <c r="J177" s="1"/>
  <c r="O176"/>
  <c r="M176"/>
  <c r="G176"/>
  <c r="J176" s="1"/>
  <c r="O175"/>
  <c r="M175"/>
  <c r="G175"/>
  <c r="J175" s="1"/>
  <c r="O174"/>
  <c r="M174"/>
  <c r="K174"/>
  <c r="G174"/>
  <c r="J174" s="1"/>
  <c r="O173"/>
  <c r="M173"/>
  <c r="K173"/>
  <c r="G173"/>
  <c r="J173" s="1"/>
  <c r="O172"/>
  <c r="M172"/>
  <c r="G172"/>
  <c r="J172" s="1"/>
  <c r="O167"/>
  <c r="M167"/>
  <c r="K167"/>
  <c r="G167"/>
  <c r="J167" s="1"/>
  <c r="O166"/>
  <c r="M166"/>
  <c r="K166"/>
  <c r="G166"/>
  <c r="J166" s="1"/>
  <c r="O165"/>
  <c r="M165"/>
  <c r="K165"/>
  <c r="G165"/>
  <c r="J165" s="1"/>
  <c r="O164"/>
  <c r="K164"/>
  <c r="G164"/>
  <c r="J164" s="1"/>
  <c r="O163"/>
  <c r="M163"/>
  <c r="K163"/>
  <c r="G163"/>
  <c r="J163" s="1"/>
  <c r="O162"/>
  <c r="K162"/>
  <c r="G162"/>
  <c r="J162" s="1"/>
  <c r="O161"/>
  <c r="K161"/>
  <c r="G161"/>
  <c r="J161" s="1"/>
  <c r="O160"/>
  <c r="K160"/>
  <c r="G160"/>
  <c r="J160" s="1"/>
  <c r="O159"/>
  <c r="K159"/>
  <c r="G159"/>
  <c r="J159" s="1"/>
  <c r="O158"/>
  <c r="M158"/>
  <c r="K158"/>
  <c r="G158"/>
  <c r="J158" s="1"/>
  <c r="O154"/>
  <c r="M154"/>
  <c r="K154"/>
  <c r="G154"/>
  <c r="J154" s="1"/>
  <c r="O153"/>
  <c r="M153"/>
  <c r="K153"/>
  <c r="G153"/>
  <c r="J153" s="1"/>
  <c r="O152"/>
  <c r="M152"/>
  <c r="K152"/>
  <c r="G152"/>
  <c r="J152" s="1"/>
  <c r="O151"/>
  <c r="M151"/>
  <c r="K151"/>
  <c r="G151"/>
  <c r="J151" s="1"/>
  <c r="O150"/>
  <c r="M150"/>
  <c r="K150"/>
  <c r="G150"/>
  <c r="J150" s="1"/>
  <c r="O149"/>
  <c r="M149"/>
  <c r="K149"/>
  <c r="G149"/>
  <c r="J149" s="1"/>
  <c r="O148"/>
  <c r="M148"/>
  <c r="K148"/>
  <c r="G148"/>
  <c r="J148" s="1"/>
  <c r="O147"/>
  <c r="M147"/>
  <c r="K147"/>
  <c r="G147"/>
  <c r="J147" s="1"/>
  <c r="O146"/>
  <c r="K146"/>
  <c r="G146"/>
  <c r="J146" s="1"/>
  <c r="O145"/>
  <c r="M145"/>
  <c r="K145"/>
  <c r="G145"/>
  <c r="J145" s="1"/>
  <c r="O144"/>
  <c r="M144"/>
  <c r="K144"/>
  <c r="G144"/>
  <c r="J144" s="1"/>
  <c r="O143"/>
  <c r="M143"/>
  <c r="K143"/>
  <c r="G143"/>
  <c r="J143" s="1"/>
  <c r="O142"/>
  <c r="M142"/>
  <c r="K142"/>
  <c r="G142"/>
  <c r="J142" s="1"/>
  <c r="O141"/>
  <c r="M141"/>
  <c r="K141"/>
  <c r="G141"/>
  <c r="J141" s="1"/>
  <c r="O140"/>
  <c r="M140"/>
  <c r="K140"/>
  <c r="G140"/>
  <c r="J140" s="1"/>
  <c r="O139"/>
  <c r="M139"/>
  <c r="K139"/>
  <c r="G139"/>
  <c r="J139" s="1"/>
  <c r="O135"/>
  <c r="M135"/>
  <c r="K135"/>
  <c r="G135"/>
  <c r="J135" s="1"/>
  <c r="O134"/>
  <c r="M134"/>
  <c r="K134"/>
  <c r="G134"/>
  <c r="J134" s="1"/>
  <c r="O133"/>
  <c r="M133"/>
  <c r="K133"/>
  <c r="G133"/>
  <c r="J133" s="1"/>
  <c r="O132"/>
  <c r="M132"/>
  <c r="K132"/>
  <c r="G132"/>
  <c r="J132" s="1"/>
  <c r="O131"/>
  <c r="M131"/>
  <c r="K131"/>
  <c r="G131"/>
  <c r="J131" s="1"/>
  <c r="O130"/>
  <c r="M130"/>
  <c r="K130"/>
  <c r="G130"/>
  <c r="J130" s="1"/>
  <c r="O129"/>
  <c r="M129"/>
  <c r="K129"/>
  <c r="G129"/>
  <c r="J129" s="1"/>
  <c r="O128"/>
  <c r="O442" s="1"/>
  <c r="E8" i="4" s="1"/>
  <c r="M128" i="6"/>
  <c r="K128"/>
  <c r="G128"/>
  <c r="G14"/>
  <c r="D8"/>
  <c r="I7"/>
  <c r="D213" i="2"/>
  <c r="D209"/>
  <c r="D208"/>
  <c r="D207"/>
  <c r="D206"/>
  <c r="D205"/>
  <c r="D204"/>
  <c r="D203"/>
  <c r="D202"/>
  <c r="D201"/>
  <c r="D200"/>
  <c r="D199"/>
  <c r="D198"/>
  <c r="D197"/>
  <c r="D195"/>
  <c r="D194"/>
  <c r="D190"/>
  <c r="D189"/>
  <c r="D188"/>
  <c r="D187"/>
  <c r="D186"/>
  <c r="D185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63"/>
  <c r="D159"/>
  <c r="D158"/>
  <c r="D157"/>
  <c r="D156"/>
  <c r="D155"/>
  <c r="D154"/>
  <c r="D148"/>
  <c r="D147"/>
  <c r="D146"/>
  <c r="D145"/>
  <c r="D144"/>
  <c r="D143"/>
  <c r="D405"/>
  <c r="D126"/>
  <c r="D127"/>
  <c r="D128"/>
  <c r="D129"/>
  <c r="D130"/>
  <c r="D131"/>
  <c r="D132"/>
  <c r="D133"/>
  <c r="D134"/>
  <c r="D136"/>
  <c r="D137"/>
  <c r="D138"/>
  <c r="D139"/>
  <c r="D125"/>
  <c r="D401"/>
  <c r="D121"/>
  <c r="D120"/>
  <c r="D119"/>
  <c r="D118"/>
  <c r="D117"/>
  <c r="D116"/>
  <c r="D115"/>
  <c r="D111"/>
  <c r="D110"/>
  <c r="D109"/>
  <c r="D108"/>
  <c r="D103"/>
  <c r="D102"/>
  <c r="D100"/>
  <c r="D99"/>
  <c r="D97"/>
  <c r="D96"/>
  <c r="D94"/>
  <c r="D93"/>
  <c r="D91"/>
  <c r="D90"/>
  <c r="D85"/>
  <c r="D84"/>
  <c r="D88"/>
  <c r="D87"/>
  <c r="D82"/>
  <c r="D81"/>
  <c r="D79"/>
  <c r="D78"/>
  <c r="D76"/>
  <c r="D75"/>
  <c r="D73"/>
  <c r="D72"/>
  <c r="D70"/>
  <c r="D69"/>
  <c r="D67"/>
  <c r="D66"/>
  <c r="D64"/>
  <c r="D63"/>
  <c r="D61"/>
  <c r="D60"/>
  <c r="D58"/>
  <c r="D57"/>
  <c r="D55"/>
  <c r="D54"/>
  <c r="D52"/>
  <c r="D51"/>
  <c r="D49"/>
  <c r="D48"/>
  <c r="D46"/>
  <c r="D45"/>
  <c r="D43"/>
  <c r="D42"/>
  <c r="D37"/>
  <c r="D36"/>
  <c r="D34"/>
  <c r="D33"/>
  <c r="D31"/>
  <c r="D30"/>
  <c r="D28"/>
  <c r="D27"/>
  <c r="D25"/>
  <c r="D24"/>
  <c r="D22"/>
  <c r="D21"/>
  <c r="D19"/>
  <c r="D18"/>
  <c r="D16"/>
  <c r="D15"/>
  <c r="D13"/>
  <c r="D12"/>
  <c r="D10"/>
  <c r="D9"/>
  <c r="H24" i="7"/>
  <c r="F24"/>
  <c r="F20"/>
  <c r="J16"/>
  <c r="A9"/>
  <c r="E469" i="2"/>
  <c r="E464"/>
  <c r="E447"/>
  <c r="E443"/>
  <c r="E267"/>
  <c r="E263"/>
  <c r="E247"/>
  <c r="E238"/>
  <c r="E183"/>
  <c r="N379"/>
  <c r="O379" s="1"/>
  <c r="N376"/>
  <c r="O376" s="1"/>
  <c r="E363"/>
  <c r="N284"/>
  <c r="N249"/>
  <c r="O249" s="1"/>
  <c r="P249" s="1"/>
  <c r="N199"/>
  <c r="O199" s="1"/>
  <c r="N135"/>
  <c r="O135" s="1"/>
  <c r="J306" i="6" l="1"/>
  <c r="G465"/>
  <c r="G467"/>
  <c r="C8" i="4"/>
  <c r="I9"/>
  <c r="P199" i="2"/>
  <c r="P135"/>
  <c r="P379"/>
  <c r="P376"/>
  <c r="Q452" i="6"/>
  <c r="G8" s="1"/>
  <c r="S446"/>
  <c r="H128"/>
  <c r="I128"/>
  <c r="J128"/>
  <c r="H129"/>
  <c r="I129"/>
  <c r="H130"/>
  <c r="I130"/>
  <c r="H131"/>
  <c r="I131"/>
  <c r="H132"/>
  <c r="I132"/>
  <c r="H133"/>
  <c r="I133"/>
  <c r="H134"/>
  <c r="I134"/>
  <c r="H135"/>
  <c r="I135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I182"/>
  <c r="H186"/>
  <c r="I186"/>
  <c r="H187"/>
  <c r="I187"/>
  <c r="H188"/>
  <c r="I188"/>
  <c r="H189"/>
  <c r="I189"/>
  <c r="H190"/>
  <c r="I190"/>
  <c r="H191"/>
  <c r="I191"/>
  <c r="H192"/>
  <c r="I192"/>
  <c r="H193"/>
  <c r="I193"/>
  <c r="H194"/>
  <c r="I194"/>
  <c r="H195"/>
  <c r="I195"/>
  <c r="H196"/>
  <c r="I196"/>
  <c r="H197"/>
  <c r="I197"/>
  <c r="H198"/>
  <c r="I198"/>
  <c r="H199"/>
  <c r="I199"/>
  <c r="H201"/>
  <c r="I201"/>
  <c r="H202"/>
  <c r="I202"/>
  <c r="H203"/>
  <c r="I203"/>
  <c r="H204"/>
  <c r="I204"/>
  <c r="H208"/>
  <c r="I208"/>
  <c r="H209"/>
  <c r="I209"/>
  <c r="H210"/>
  <c r="I210"/>
  <c r="H211"/>
  <c r="I211"/>
  <c r="H212"/>
  <c r="I212"/>
  <c r="H213"/>
  <c r="I213"/>
  <c r="H214"/>
  <c r="I214"/>
  <c r="H215"/>
  <c r="I215"/>
  <c r="H216"/>
  <c r="I216"/>
  <c r="H220"/>
  <c r="I220"/>
  <c r="H221"/>
  <c r="I221"/>
  <c r="H222"/>
  <c r="I222"/>
  <c r="H223"/>
  <c r="I223"/>
  <c r="H224"/>
  <c r="I224"/>
  <c r="H225"/>
  <c r="I225"/>
  <c r="H226"/>
  <c r="I226"/>
  <c r="H227"/>
  <c r="I227"/>
  <c r="H228"/>
  <c r="I228"/>
  <c r="H229"/>
  <c r="I229"/>
  <c r="H230"/>
  <c r="I230"/>
  <c r="H231"/>
  <c r="I231"/>
  <c r="H232"/>
  <c r="I232"/>
  <c r="H233"/>
  <c r="I233"/>
  <c r="H234"/>
  <c r="I234"/>
  <c r="H235"/>
  <c r="I235"/>
  <c r="H236"/>
  <c r="I236"/>
  <c r="H240"/>
  <c r="I240"/>
  <c r="H241"/>
  <c r="I241"/>
  <c r="H242"/>
  <c r="I242"/>
  <c r="H243"/>
  <c r="I243"/>
  <c r="H244"/>
  <c r="I244"/>
  <c r="H245"/>
  <c r="I245"/>
  <c r="H246"/>
  <c r="I246"/>
  <c r="H247"/>
  <c r="I247"/>
  <c r="H248"/>
  <c r="I248"/>
  <c r="H249"/>
  <c r="I249"/>
  <c r="H250"/>
  <c r="I250"/>
  <c r="H251"/>
  <c r="I251"/>
  <c r="H252"/>
  <c r="I252"/>
  <c r="H253"/>
  <c r="I253"/>
  <c r="H254"/>
  <c r="I254"/>
  <c r="H255"/>
  <c r="I255"/>
  <c r="H256"/>
  <c r="I256"/>
  <c r="H260"/>
  <c r="I260"/>
  <c r="H264"/>
  <c r="I264"/>
  <c r="H265"/>
  <c r="I265"/>
  <c r="H266"/>
  <c r="I266"/>
  <c r="H267"/>
  <c r="I267"/>
  <c r="H268"/>
  <c r="I268"/>
  <c r="H272"/>
  <c r="I272"/>
  <c r="H276"/>
  <c r="I276"/>
  <c r="H277"/>
  <c r="I277"/>
  <c r="H278"/>
  <c r="I278"/>
  <c r="H279"/>
  <c r="I279"/>
  <c r="H280"/>
  <c r="I280"/>
  <c r="H281"/>
  <c r="I281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302"/>
  <c r="I302"/>
  <c r="H306"/>
  <c r="I306"/>
  <c r="H307"/>
  <c r="I307"/>
  <c r="H308"/>
  <c r="I308"/>
  <c r="H313"/>
  <c r="I313"/>
  <c r="H314"/>
  <c r="I314"/>
  <c r="H315"/>
  <c r="I315"/>
  <c r="H316"/>
  <c r="I316"/>
  <c r="H317"/>
  <c r="I317"/>
  <c r="H318"/>
  <c r="I318"/>
  <c r="H319"/>
  <c r="I319"/>
  <c r="H320"/>
  <c r="I320"/>
  <c r="H321"/>
  <c r="I321"/>
  <c r="H322"/>
  <c r="I322"/>
  <c r="H326"/>
  <c r="I326"/>
  <c r="H327"/>
  <c r="I327"/>
  <c r="H328"/>
  <c r="I328"/>
  <c r="H332"/>
  <c r="I332"/>
  <c r="H333"/>
  <c r="I333"/>
  <c r="H334"/>
  <c r="I334"/>
  <c r="H335"/>
  <c r="I335"/>
  <c r="H339"/>
  <c r="I339"/>
  <c r="H340"/>
  <c r="I340"/>
  <c r="H341"/>
  <c r="I341"/>
  <c r="H342"/>
  <c r="I342"/>
  <c r="H346"/>
  <c r="I346"/>
  <c r="H347"/>
  <c r="I347"/>
  <c r="H348"/>
  <c r="I348"/>
  <c r="H349"/>
  <c r="I349"/>
  <c r="H350"/>
  <c r="I350"/>
  <c r="H351"/>
  <c r="I351"/>
  <c r="H352"/>
  <c r="I352"/>
  <c r="H353"/>
  <c r="I353"/>
  <c r="H357"/>
  <c r="I357"/>
  <c r="H358"/>
  <c r="I358"/>
  <c r="H362"/>
  <c r="I362"/>
  <c r="H366"/>
  <c r="I366"/>
  <c r="H367"/>
  <c r="I367"/>
  <c r="H368"/>
  <c r="I368"/>
  <c r="H370"/>
  <c r="I370"/>
  <c r="H371"/>
  <c r="I371"/>
  <c r="H375"/>
  <c r="I375"/>
  <c r="H376"/>
  <c r="I376"/>
  <c r="H377"/>
  <c r="I377"/>
  <c r="H378"/>
  <c r="I378"/>
  <c r="H379"/>
  <c r="I379"/>
  <c r="H383"/>
  <c r="I383"/>
  <c r="H384"/>
  <c r="I384"/>
  <c r="H385"/>
  <c r="I385"/>
  <c r="H386"/>
  <c r="I386"/>
  <c r="H387"/>
  <c r="I387"/>
  <c r="H391"/>
  <c r="I391"/>
  <c r="H392"/>
  <c r="I392"/>
  <c r="H393"/>
  <c r="I393"/>
  <c r="H394"/>
  <c r="I394"/>
  <c r="H395"/>
  <c r="I395"/>
  <c r="H396"/>
  <c r="I396"/>
  <c r="H397"/>
  <c r="I397"/>
  <c r="H398"/>
  <c r="I398"/>
  <c r="H399"/>
  <c r="I399"/>
  <c r="H400"/>
  <c r="I400"/>
  <c r="H404"/>
  <c r="I404"/>
  <c r="H405"/>
  <c r="I405"/>
  <c r="H409"/>
  <c r="I409"/>
  <c r="H413"/>
  <c r="I413"/>
  <c r="H417"/>
  <c r="I417"/>
  <c r="H418"/>
  <c r="I418"/>
  <c r="H419"/>
  <c r="I419"/>
  <c r="H420"/>
  <c r="I420"/>
  <c r="H421"/>
  <c r="I421"/>
  <c r="H422"/>
  <c r="I422"/>
  <c r="H423"/>
  <c r="I423"/>
  <c r="H424"/>
  <c r="I424"/>
  <c r="H428"/>
  <c r="I428"/>
  <c r="H429"/>
  <c r="I429"/>
  <c r="H430"/>
  <c r="I430"/>
  <c r="H434"/>
  <c r="I434"/>
  <c r="H435"/>
  <c r="I435"/>
  <c r="H436"/>
  <c r="I436"/>
  <c r="H437"/>
  <c r="I437"/>
  <c r="H438"/>
  <c r="I438"/>
  <c r="H439"/>
  <c r="I439"/>
  <c r="H440"/>
  <c r="I440"/>
  <c r="J24" i="7"/>
  <c r="E456" i="2"/>
  <c r="E451"/>
  <c r="E388"/>
  <c r="E382"/>
  <c r="E367"/>
  <c r="E350"/>
  <c r="E342"/>
  <c r="E325"/>
  <c r="E316"/>
  <c r="E305"/>
  <c r="E299"/>
  <c r="E231"/>
  <c r="E227"/>
  <c r="E192"/>
  <c r="E161"/>
  <c r="E150"/>
  <c r="G9" i="6" l="1"/>
  <c r="C4" i="4"/>
  <c r="C5" s="1"/>
  <c r="H20" i="7"/>
  <c r="J20" s="1"/>
  <c r="D11" s="1"/>
  <c r="G15" i="6"/>
  <c r="D15"/>
  <c r="N462" i="2"/>
  <c r="O462" s="1"/>
  <c r="P462" s="1"/>
  <c r="D14" i="6" l="1"/>
  <c r="I7" i="4"/>
  <c r="F16" i="7"/>
  <c r="I8" i="4"/>
  <c r="H16" i="7"/>
  <c r="E371" i="2"/>
  <c r="E471" s="1"/>
  <c r="N359"/>
  <c r="O359" s="1"/>
  <c r="P359"/>
  <c r="I10" i="4" l="1"/>
  <c r="D16" i="7"/>
  <c r="N216" i="2"/>
  <c r="O216" s="1"/>
  <c r="N454"/>
  <c r="O454" s="1"/>
  <c r="P454"/>
  <c r="N437"/>
  <c r="O437" s="1"/>
  <c r="P437"/>
  <c r="N430"/>
  <c r="O430" s="1"/>
  <c r="P430"/>
  <c r="N196"/>
  <c r="O196" s="1"/>
  <c r="P196"/>
  <c r="N425"/>
  <c r="O425" s="1"/>
  <c r="N424"/>
  <c r="O424" s="1"/>
  <c r="N419"/>
  <c r="O419" s="1"/>
  <c r="P419" s="1"/>
  <c r="N412"/>
  <c r="O412" s="1"/>
  <c r="N409"/>
  <c r="O409" s="1"/>
  <c r="N405"/>
  <c r="O405" s="1"/>
  <c r="P405"/>
  <c r="N401"/>
  <c r="O401" s="1"/>
  <c r="P401"/>
  <c r="P216" l="1"/>
  <c r="N115" l="1"/>
  <c r="N130"/>
  <c r="O130"/>
  <c r="N332"/>
  <c r="O332"/>
  <c r="N174"/>
  <c r="O174"/>
  <c r="P174" s="1"/>
  <c r="N164"/>
  <c r="O164"/>
  <c r="P164" s="1"/>
  <c r="N179"/>
  <c r="O179"/>
  <c r="P179" s="1"/>
  <c r="N163"/>
  <c r="O163"/>
  <c r="P163"/>
  <c r="N167"/>
  <c r="O167"/>
  <c r="P167" s="1"/>
  <c r="N166"/>
  <c r="O166"/>
  <c r="P166" s="1"/>
  <c r="N165"/>
  <c r="O165"/>
  <c r="P165" s="1"/>
  <c r="N168"/>
  <c r="O168"/>
  <c r="P168" s="1"/>
  <c r="N169"/>
  <c r="O169"/>
  <c r="P169" s="1"/>
  <c r="N170"/>
  <c r="O170"/>
  <c r="P170" s="1"/>
  <c r="N171"/>
  <c r="O171"/>
  <c r="P171" s="1"/>
  <c r="N172"/>
  <c r="O172"/>
  <c r="P172" s="1"/>
  <c r="N173"/>
  <c r="O173"/>
  <c r="P173" s="1"/>
  <c r="N176"/>
  <c r="O176"/>
  <c r="P176" s="1"/>
  <c r="N180"/>
  <c r="O180"/>
  <c r="P180" s="1"/>
  <c r="N181"/>
  <c r="O181"/>
  <c r="P181" s="1"/>
  <c r="N175"/>
  <c r="O175"/>
  <c r="P175" s="1"/>
  <c r="N177"/>
  <c r="O177"/>
  <c r="P177" s="1"/>
  <c r="N178"/>
  <c r="O178"/>
  <c r="P178" s="1"/>
  <c r="N251"/>
  <c r="O251"/>
  <c r="P251"/>
  <c r="N250"/>
  <c r="O250"/>
  <c r="P250"/>
  <c r="N449"/>
  <c r="O449"/>
  <c r="P449"/>
  <c r="N252"/>
  <c r="O252"/>
  <c r="N253"/>
  <c r="O253"/>
  <c r="N254"/>
  <c r="O254"/>
  <c r="N255"/>
  <c r="O255"/>
  <c r="N256"/>
  <c r="O256"/>
  <c r="N257"/>
  <c r="O257"/>
  <c r="N259"/>
  <c r="O259"/>
  <c r="N260"/>
  <c r="O260"/>
  <c r="N261"/>
  <c r="O261"/>
  <c r="N258"/>
  <c r="O258"/>
  <c r="N276"/>
  <c r="O276"/>
  <c r="P276"/>
  <c r="N278"/>
  <c r="O278"/>
  <c r="P278"/>
  <c r="N280"/>
  <c r="O280"/>
  <c r="P280"/>
  <c r="N279"/>
  <c r="O279"/>
  <c r="P279"/>
  <c r="N282"/>
  <c r="O282"/>
  <c r="N283"/>
  <c r="O283"/>
  <c r="P283"/>
  <c r="N277"/>
  <c r="O277"/>
  <c r="P277"/>
  <c r="N281"/>
  <c r="O281"/>
  <c r="N288"/>
  <c r="O288"/>
  <c r="N289"/>
  <c r="O289"/>
  <c r="N290"/>
  <c r="O290"/>
  <c r="N295"/>
  <c r="O295"/>
  <c r="P295"/>
  <c r="N296"/>
  <c r="O296"/>
  <c r="N297"/>
  <c r="O297"/>
  <c r="P297"/>
  <c r="N294"/>
  <c r="O294"/>
  <c r="P294"/>
  <c r="N329"/>
  <c r="O329"/>
  <c r="N328"/>
  <c r="O328"/>
  <c r="N331"/>
  <c r="O331"/>
  <c r="N339"/>
  <c r="O339"/>
  <c r="P339"/>
  <c r="N337"/>
  <c r="O337"/>
  <c r="P337"/>
  <c r="N340"/>
  <c r="O340"/>
  <c r="P340"/>
  <c r="N338"/>
  <c r="O338"/>
  <c r="N269"/>
  <c r="O269"/>
  <c r="N270"/>
  <c r="O270"/>
  <c r="N271"/>
  <c r="O271"/>
  <c r="N357"/>
  <c r="O357"/>
  <c r="P357"/>
  <c r="N355"/>
  <c r="O355"/>
  <c r="N356"/>
  <c r="O356"/>
  <c r="P356"/>
  <c r="N358"/>
  <c r="O358"/>
  <c r="P358"/>
  <c r="N353"/>
  <c r="O353"/>
  <c r="P353"/>
  <c r="N354"/>
  <c r="O354"/>
  <c r="N360"/>
  <c r="O360"/>
  <c r="P360"/>
  <c r="N361"/>
  <c r="O361"/>
  <c r="P361"/>
  <c r="N336"/>
  <c r="O336"/>
  <c r="N233"/>
  <c r="O233"/>
  <c r="N234"/>
  <c r="O234"/>
  <c r="N235"/>
  <c r="O235"/>
  <c r="N236"/>
  <c r="O236"/>
  <c r="N301"/>
  <c r="O301"/>
  <c r="P301"/>
  <c r="N302"/>
  <c r="O302"/>
  <c r="P302"/>
  <c r="N300"/>
  <c r="O300"/>
  <c r="P300"/>
  <c r="N303"/>
  <c r="O303"/>
  <c r="N384"/>
  <c r="O384"/>
  <c r="N385"/>
  <c r="O385"/>
  <c r="P385" s="1"/>
  <c r="N365"/>
  <c r="O365"/>
  <c r="N319"/>
  <c r="O319"/>
  <c r="N318"/>
  <c r="O318"/>
  <c r="N393"/>
  <c r="O393"/>
  <c r="P393" s="1"/>
  <c r="N466"/>
  <c r="O466"/>
  <c r="P466"/>
  <c r="N392"/>
  <c r="O392"/>
  <c r="P392" s="1"/>
  <c r="N390"/>
  <c r="O390"/>
  <c r="P390"/>
  <c r="N391"/>
  <c r="O391"/>
  <c r="P391" s="1"/>
  <c r="N394"/>
  <c r="O394"/>
  <c r="P394" s="1"/>
  <c r="N308"/>
  <c r="O308"/>
  <c r="N313"/>
  <c r="O313"/>
  <c r="N307"/>
  <c r="O307"/>
  <c r="N309"/>
  <c r="O309"/>
  <c r="N310"/>
  <c r="O310"/>
  <c r="N311"/>
  <c r="O311"/>
  <c r="N312"/>
  <c r="O312"/>
  <c r="N314"/>
  <c r="O314"/>
  <c r="N374"/>
  <c r="O374"/>
  <c r="P374"/>
  <c r="N375"/>
  <c r="O375"/>
  <c r="P375" s="1"/>
  <c r="N377"/>
  <c r="O377"/>
  <c r="P377" s="1"/>
  <c r="N378"/>
  <c r="O378"/>
  <c r="P378" s="1"/>
  <c r="N380"/>
  <c r="O380"/>
  <c r="P380" s="1"/>
  <c r="N240"/>
  <c r="O240"/>
  <c r="N241"/>
  <c r="O241"/>
  <c r="N243"/>
  <c r="O243"/>
  <c r="N244"/>
  <c r="O244"/>
  <c r="N245"/>
  <c r="O245"/>
  <c r="N242"/>
  <c r="O242"/>
  <c r="N373"/>
  <c r="O373"/>
  <c r="P373"/>
  <c r="N386"/>
  <c r="O386"/>
  <c r="P386" s="1"/>
  <c r="N434"/>
  <c r="O434"/>
  <c r="P434"/>
  <c r="N214"/>
  <c r="O214"/>
  <c r="N215"/>
  <c r="O215"/>
  <c r="P215"/>
  <c r="N217"/>
  <c r="O217"/>
  <c r="P217"/>
  <c r="N220"/>
  <c r="O220"/>
  <c r="N221"/>
  <c r="O221"/>
  <c r="P221"/>
  <c r="N223"/>
  <c r="O223"/>
  <c r="P223"/>
  <c r="N224"/>
  <c r="O224"/>
  <c r="P224"/>
  <c r="N213"/>
  <c r="O213"/>
  <c r="P213"/>
  <c r="N435"/>
  <c r="O435"/>
  <c r="P435"/>
  <c r="N218"/>
  <c r="O218"/>
  <c r="N219"/>
  <c r="O219"/>
  <c r="P219"/>
  <c r="N222"/>
  <c r="O222"/>
  <c r="P222"/>
  <c r="N225"/>
  <c r="O225"/>
  <c r="P225"/>
  <c r="N229"/>
  <c r="O229"/>
  <c r="N197"/>
  <c r="O197"/>
  <c r="P197" s="1"/>
  <c r="N200"/>
  <c r="O200"/>
  <c r="P200" s="1"/>
  <c r="N202"/>
  <c r="O202"/>
  <c r="P202" s="1"/>
  <c r="N203"/>
  <c r="O203"/>
  <c r="P203" s="1"/>
  <c r="N205"/>
  <c r="O205"/>
  <c r="P205" s="1"/>
  <c r="N206"/>
  <c r="O206"/>
  <c r="P206" s="1"/>
  <c r="N207"/>
  <c r="O207"/>
  <c r="P207" s="1"/>
  <c r="N208"/>
  <c r="O208"/>
  <c r="P208" s="1"/>
  <c r="N209"/>
  <c r="O209"/>
  <c r="P209" s="1"/>
  <c r="N194"/>
  <c r="O194"/>
  <c r="N195"/>
  <c r="O195"/>
  <c r="P195" s="1"/>
  <c r="N198"/>
  <c r="O198"/>
  <c r="P198" s="1"/>
  <c r="N201"/>
  <c r="O201"/>
  <c r="P201" s="1"/>
  <c r="N204"/>
  <c r="O204"/>
  <c r="P204" s="1"/>
  <c r="N445"/>
  <c r="O445"/>
  <c r="P445" s="1"/>
  <c r="N265"/>
  <c r="O265"/>
  <c r="P265"/>
  <c r="N344"/>
  <c r="O344"/>
  <c r="N345"/>
  <c r="O345"/>
  <c r="N346"/>
  <c r="O346"/>
  <c r="N347"/>
  <c r="O347"/>
  <c r="N348"/>
  <c r="O348"/>
  <c r="N323"/>
  <c r="O323"/>
  <c r="P323"/>
  <c r="N185"/>
  <c r="O185"/>
  <c r="N186"/>
  <c r="O186"/>
  <c r="P186" s="1"/>
  <c r="N188"/>
  <c r="O188"/>
  <c r="P188" s="1"/>
  <c r="N187"/>
  <c r="O187"/>
  <c r="P187" s="1"/>
  <c r="N189"/>
  <c r="O189"/>
  <c r="P189" s="1"/>
  <c r="N426"/>
  <c r="O426"/>
  <c r="N190"/>
  <c r="O190"/>
  <c r="P190" s="1"/>
  <c r="N352"/>
  <c r="O352"/>
  <c r="N154"/>
  <c r="O154"/>
  <c r="P154" s="1"/>
  <c r="N155"/>
  <c r="O155"/>
  <c r="P155" s="1"/>
  <c r="N153"/>
  <c r="O153"/>
  <c r="P153"/>
  <c r="N420"/>
  <c r="O420"/>
  <c r="P420" s="1"/>
  <c r="N156"/>
  <c r="O156"/>
  <c r="P156" s="1"/>
  <c r="N417"/>
  <c r="O417"/>
  <c r="P417" s="1"/>
  <c r="N418"/>
  <c r="O418"/>
  <c r="P418" s="1"/>
  <c r="N157"/>
  <c r="O157"/>
  <c r="P157" s="1"/>
  <c r="N158"/>
  <c r="O158"/>
  <c r="P158" s="1"/>
  <c r="N159"/>
  <c r="O159"/>
  <c r="P159" s="1"/>
  <c r="N145"/>
  <c r="O145"/>
  <c r="P145" s="1"/>
  <c r="N147"/>
  <c r="O147"/>
  <c r="P147" s="1"/>
  <c r="N148"/>
  <c r="O148"/>
  <c r="P148" s="1"/>
  <c r="N143"/>
  <c r="O143"/>
  <c r="N144"/>
  <c r="O144"/>
  <c r="P144" s="1"/>
  <c r="N410"/>
  <c r="O410"/>
  <c r="N411"/>
  <c r="O411"/>
  <c r="N146"/>
  <c r="O146"/>
  <c r="P146" s="1"/>
  <c r="N128"/>
  <c r="O128"/>
  <c r="P128"/>
  <c r="N127"/>
  <c r="O127"/>
  <c r="P127"/>
  <c r="N129"/>
  <c r="O129"/>
  <c r="N131"/>
  <c r="O131"/>
  <c r="P131"/>
  <c r="N132"/>
  <c r="O132"/>
  <c r="P132"/>
  <c r="N133"/>
  <c r="O133"/>
  <c r="P133"/>
  <c r="N134"/>
  <c r="O134"/>
  <c r="N136"/>
  <c r="O136"/>
  <c r="P136"/>
  <c r="N138"/>
  <c r="O138"/>
  <c r="P138"/>
  <c r="N125"/>
  <c r="O125"/>
  <c r="P125"/>
  <c r="N126"/>
  <c r="O126"/>
  <c r="P130"/>
  <c r="N137"/>
  <c r="O137"/>
  <c r="P137"/>
  <c r="N139"/>
  <c r="O139"/>
  <c r="P139"/>
  <c r="N117"/>
  <c r="O117"/>
  <c r="N118"/>
  <c r="O118"/>
  <c r="N119"/>
  <c r="O119"/>
  <c r="N116"/>
  <c r="O116"/>
  <c r="O115"/>
  <c r="N120"/>
  <c r="O120"/>
  <c r="N121"/>
  <c r="O121"/>
  <c r="N327"/>
  <c r="O327"/>
  <c r="N369"/>
  <c r="O369"/>
  <c r="P369"/>
  <c r="N436"/>
  <c r="O436"/>
  <c r="N441"/>
  <c r="O441"/>
  <c r="P441"/>
  <c r="N458"/>
  <c r="O458"/>
  <c r="N467"/>
  <c r="O467"/>
  <c r="P467"/>
  <c r="N330"/>
  <c r="O330"/>
  <c r="N472"/>
  <c r="P458"/>
  <c r="P436"/>
  <c r="P327"/>
  <c r="P126"/>
  <c r="P134"/>
  <c r="P129"/>
  <c r="P352"/>
  <c r="P194"/>
  <c r="P218"/>
  <c r="P220"/>
  <c r="P214"/>
  <c r="P365"/>
  <c r="P303"/>
  <c r="P354"/>
  <c r="P355"/>
  <c r="P338"/>
  <c r="P296"/>
  <c r="P281"/>
  <c r="P282"/>
  <c r="P252"/>
  <c r="P332"/>
  <c r="O472"/>
  <c r="P121"/>
  <c r="P115"/>
  <c r="P119"/>
  <c r="P117"/>
  <c r="P185"/>
  <c r="P347"/>
  <c r="P345"/>
  <c r="P229"/>
  <c r="P245"/>
  <c r="P243"/>
  <c r="P241"/>
  <c r="P312"/>
  <c r="P310"/>
  <c r="P307"/>
  <c r="P308"/>
  <c r="P318"/>
  <c r="P234"/>
  <c r="P336"/>
  <c r="P270"/>
  <c r="P328"/>
  <c r="P289"/>
  <c r="P261"/>
  <c r="P259"/>
  <c r="P256"/>
  <c r="P254"/>
  <c r="P120"/>
  <c r="P116"/>
  <c r="P118"/>
  <c r="P143"/>
  <c r="P426"/>
  <c r="P348"/>
  <c r="P346"/>
  <c r="P344"/>
  <c r="P242"/>
  <c r="P244"/>
  <c r="P240"/>
  <c r="P314"/>
  <c r="P311"/>
  <c r="P309"/>
  <c r="P313"/>
  <c r="P319"/>
  <c r="P384"/>
  <c r="P236"/>
  <c r="P235"/>
  <c r="P233"/>
  <c r="P271"/>
  <c r="P269"/>
  <c r="P331"/>
  <c r="P329"/>
  <c r="P290"/>
  <c r="P288"/>
  <c r="P258"/>
  <c r="P260"/>
  <c r="P257"/>
  <c r="P255"/>
  <c r="P253"/>
  <c r="P472" l="1"/>
  <c r="I5" i="4" l="1"/>
  <c r="G471" i="2"/>
  <c r="I6" i="4"/>
  <c r="I3"/>
</calcChain>
</file>

<file path=xl/sharedStrings.xml><?xml version="1.0" encoding="utf-8"?>
<sst xmlns="http://schemas.openxmlformats.org/spreadsheetml/2006/main" count="4468" uniqueCount="1384">
  <si>
    <t xml:space="preserve">KASB Bank </t>
  </si>
  <si>
    <t xml:space="preserve">Pakistan Oilfields </t>
  </si>
  <si>
    <t>Standard Chartered Bank</t>
  </si>
  <si>
    <t>D.M Textile</t>
  </si>
  <si>
    <t>31/10</t>
  </si>
  <si>
    <t>Pakistan Cap. Market F.</t>
  </si>
  <si>
    <t xml:space="preserve">Pakistan Petroleum </t>
  </si>
  <si>
    <t xml:space="preserve">Sind Abadgar Sugar   </t>
  </si>
  <si>
    <t xml:space="preserve">Southern Electric Power </t>
  </si>
  <si>
    <t>20% R</t>
  </si>
  <si>
    <t>3%</t>
  </si>
  <si>
    <t xml:space="preserve">Gammon Pak  </t>
  </si>
  <si>
    <t>Meezan Sovereign Fund</t>
  </si>
  <si>
    <t>23/03</t>
  </si>
  <si>
    <t xml:space="preserve">Askari Bank </t>
  </si>
  <si>
    <t>Ghandhara Ind. Ltd.</t>
  </si>
  <si>
    <t>24/02</t>
  </si>
  <si>
    <t>01/10</t>
  </si>
  <si>
    <t>05/03</t>
  </si>
  <si>
    <t>05/01</t>
  </si>
  <si>
    <t>Trust Investment Bank</t>
  </si>
  <si>
    <t>3.5</t>
  </si>
  <si>
    <t>UBL Savings Income Fund</t>
  </si>
  <si>
    <t xml:space="preserve">Ahmed Hassan Textile </t>
  </si>
  <si>
    <t xml:space="preserve">P. I. A. Corporation    </t>
  </si>
  <si>
    <t>16/10</t>
  </si>
  <si>
    <t xml:space="preserve">Pioneer Cement </t>
  </si>
  <si>
    <t xml:space="preserve">Saif Textile </t>
  </si>
  <si>
    <t>Berger Paints</t>
  </si>
  <si>
    <t xml:space="preserve">Pak Gulf Leasing  </t>
  </si>
  <si>
    <t xml:space="preserve">Silkbank  (R ) </t>
  </si>
  <si>
    <t xml:space="preserve">Packages Limited. </t>
  </si>
  <si>
    <t>Summit Bank</t>
  </si>
  <si>
    <t xml:space="preserve">Saritow Spinning </t>
  </si>
  <si>
    <t>Bank Al Habib</t>
  </si>
  <si>
    <t xml:space="preserve">Habib Bank Ltd </t>
  </si>
  <si>
    <t xml:space="preserve">Habib Metropolitan Bank </t>
  </si>
  <si>
    <t xml:space="preserve">Mustehkam Cement </t>
  </si>
  <si>
    <t xml:space="preserve">Karachi Elec. Sup. Co.     </t>
  </si>
  <si>
    <t>Asian Stock Fund  XD</t>
  </si>
  <si>
    <t>Sitara Chemicals XDXB</t>
  </si>
  <si>
    <t>Engro Corp. Ltd XD</t>
  </si>
  <si>
    <t>NML</t>
  </si>
  <si>
    <t>DGKC</t>
  </si>
  <si>
    <t>HUBC</t>
  </si>
  <si>
    <t>FAUJI FERTILIZER CO.</t>
  </si>
  <si>
    <t>MCB BANK LIMITED</t>
  </si>
  <si>
    <t>OIL &amp; GAS DEV. Co.</t>
  </si>
  <si>
    <t>HUB POWER</t>
  </si>
  <si>
    <t>P.T.C.L.A</t>
  </si>
  <si>
    <t xml:space="preserve">BANK AL FALAH </t>
  </si>
  <si>
    <t>FAUJI FERT. BIN QASIM</t>
  </si>
  <si>
    <t>LUCKY CEMENT</t>
  </si>
  <si>
    <t>NISHAT MILLS</t>
  </si>
  <si>
    <t>PAKISTAN PETROLEUM</t>
  </si>
  <si>
    <t>UNITED BANK</t>
  </si>
  <si>
    <t xml:space="preserve">ENGRO </t>
  </si>
  <si>
    <t xml:space="preserve">BAFL </t>
  </si>
  <si>
    <t xml:space="preserve">FFBL </t>
  </si>
  <si>
    <t xml:space="preserve">Pakistan Engineering </t>
  </si>
  <si>
    <t xml:space="preserve">Sui Southern Gas  </t>
  </si>
  <si>
    <t>Gadoon Textile</t>
  </si>
  <si>
    <t xml:space="preserve">Faisal Spinning </t>
  </si>
  <si>
    <t xml:space="preserve">Nishat Mills </t>
  </si>
  <si>
    <t xml:space="preserve">Rupali Polyester </t>
  </si>
  <si>
    <t xml:space="preserve">First Capital Sec. </t>
  </si>
  <si>
    <t xml:space="preserve">Kot Addu Power </t>
  </si>
  <si>
    <t xml:space="preserve">Blessed Textile </t>
  </si>
  <si>
    <t xml:space="preserve">Bhanero Textile </t>
  </si>
  <si>
    <t>CROSS TRANSACTIONS BETWEEN CLIENT TO CLIENT</t>
  </si>
  <si>
    <t xml:space="preserve">Searle Pakistan </t>
  </si>
  <si>
    <t xml:space="preserve">Fauji Cement   </t>
  </si>
  <si>
    <t>50%10%B</t>
  </si>
  <si>
    <t xml:space="preserve">English Leasing         </t>
  </si>
  <si>
    <t>IGI Investment Bank</t>
  </si>
  <si>
    <t xml:space="preserve">Dewan Salman           </t>
  </si>
  <si>
    <t>Jubilee Spinning &amp; Weaving</t>
  </si>
  <si>
    <t xml:space="preserve"> </t>
  </si>
  <si>
    <t>Company Name</t>
  </si>
  <si>
    <t>Opening</t>
  </si>
  <si>
    <t>Closing</t>
  </si>
  <si>
    <t>Arif Habib Corporation</t>
  </si>
  <si>
    <t>LEASING  COMPANIES</t>
  </si>
  <si>
    <t>TEXTILE  SPINNING</t>
  </si>
  <si>
    <t>TEXTILE  COMPOSITE</t>
  </si>
  <si>
    <t>WOOLLEN  TEXTILE</t>
  </si>
  <si>
    <t>20/04</t>
  </si>
  <si>
    <t>Crosby Phoenix Fund</t>
  </si>
  <si>
    <t>SYNTHETIC &amp; RAYON</t>
  </si>
  <si>
    <t>J U T E</t>
  </si>
  <si>
    <t>SUGAR  &amp;  ALLIED</t>
  </si>
  <si>
    <t>CEMENT</t>
  </si>
  <si>
    <t>TOBACCO</t>
  </si>
  <si>
    <t>ENGINEERING</t>
  </si>
  <si>
    <t>CABLES &amp; ELEC. GOODS</t>
  </si>
  <si>
    <t xml:space="preserve">  </t>
  </si>
  <si>
    <t>P. T. C. L. "B"</t>
  </si>
  <si>
    <t>PAPER  &amp;  BOARD</t>
  </si>
  <si>
    <t>VANASPATI &amp; ALLIED IND.</t>
  </si>
  <si>
    <t>UBL Liquidity Plus Fund</t>
  </si>
  <si>
    <t>Askari Islamic Income Fund</t>
  </si>
  <si>
    <t>Askari Sovereign Cash Fund</t>
  </si>
  <si>
    <t>GLASS  &amp;  CERAMICS</t>
  </si>
  <si>
    <t>MISCELLANEOUS</t>
  </si>
  <si>
    <t xml:space="preserve">Today's </t>
  </si>
  <si>
    <t>UBL Capital Protected Fund-II</t>
  </si>
  <si>
    <t xml:space="preserve">Treet Corporation </t>
  </si>
  <si>
    <t>Paid up Cap.</t>
  </si>
  <si>
    <t xml:space="preserve">Year </t>
  </si>
  <si>
    <t>Face</t>
  </si>
  <si>
    <t>P. Book</t>
  </si>
  <si>
    <t>NBP</t>
  </si>
  <si>
    <t>Paid up capital</t>
  </si>
  <si>
    <t>Number of</t>
  </si>
  <si>
    <t>Rate</t>
  </si>
  <si>
    <t>(in millions)</t>
  </si>
  <si>
    <t>Ending</t>
  </si>
  <si>
    <t>Value</t>
  </si>
  <si>
    <t>Lot</t>
  </si>
  <si>
    <t>Closure</t>
  </si>
  <si>
    <t>in Rupees</t>
  </si>
  <si>
    <t xml:space="preserve">Outstanding </t>
  </si>
  <si>
    <t>June</t>
  </si>
  <si>
    <t>50%</t>
  </si>
  <si>
    <t>40%</t>
  </si>
  <si>
    <t>15%</t>
  </si>
  <si>
    <t>--</t>
  </si>
  <si>
    <t>55%</t>
  </si>
  <si>
    <t>22%</t>
  </si>
  <si>
    <t>35%</t>
  </si>
  <si>
    <t>25%</t>
  </si>
  <si>
    <t>13%</t>
  </si>
  <si>
    <t>PICIC Cash Fund</t>
  </si>
  <si>
    <t>80%</t>
  </si>
  <si>
    <t>60%</t>
  </si>
  <si>
    <t>10%</t>
  </si>
  <si>
    <t>70%</t>
  </si>
  <si>
    <t xml:space="preserve">National Bank </t>
  </si>
  <si>
    <t>65%</t>
  </si>
  <si>
    <t>100%</t>
  </si>
  <si>
    <t>30%</t>
  </si>
  <si>
    <t>20%</t>
  </si>
  <si>
    <t>Nil</t>
  </si>
  <si>
    <t>NL</t>
  </si>
  <si>
    <t>11%</t>
  </si>
  <si>
    <t>6%</t>
  </si>
  <si>
    <t>15%B</t>
  </si>
  <si>
    <t>8%B</t>
  </si>
  <si>
    <t>50% 20%B</t>
  </si>
  <si>
    <t>5%</t>
  </si>
  <si>
    <t>20%10%B</t>
  </si>
  <si>
    <t>Askari Asset Allocation Fund</t>
  </si>
  <si>
    <t>10%10%B</t>
  </si>
  <si>
    <t>17.5%</t>
  </si>
  <si>
    <t>12/12</t>
  </si>
  <si>
    <t>15%10%B</t>
  </si>
  <si>
    <t>Dec</t>
  </si>
  <si>
    <t>20% 20%B</t>
  </si>
  <si>
    <t>Sep</t>
  </si>
  <si>
    <t>21/03</t>
  </si>
  <si>
    <t>16/03</t>
  </si>
  <si>
    <t>75%</t>
  </si>
  <si>
    <t>11/10</t>
  </si>
  <si>
    <t xml:space="preserve">Fazal Textile </t>
  </si>
  <si>
    <t xml:space="preserve">Masood Textile </t>
  </si>
  <si>
    <t xml:space="preserve">Sapphire Fibres </t>
  </si>
  <si>
    <t>18/10</t>
  </si>
  <si>
    <t xml:space="preserve">Wah Noble Chemicals </t>
  </si>
  <si>
    <t xml:space="preserve">Murree Brewery </t>
  </si>
  <si>
    <t xml:space="preserve">Silkbank Limited </t>
  </si>
  <si>
    <t>0</t>
  </si>
  <si>
    <t xml:space="preserve">JS Growth Fund </t>
  </si>
  <si>
    <t>90%</t>
  </si>
  <si>
    <t>19/10</t>
  </si>
  <si>
    <t xml:space="preserve">Dawood Hercules Ch. </t>
  </si>
  <si>
    <t xml:space="preserve">Lafarge Pakistan Cement </t>
  </si>
  <si>
    <t>Meezan Cash Fund</t>
  </si>
  <si>
    <t xml:space="preserve">Flying Cement Co. </t>
  </si>
  <si>
    <t>DEFAULTER SEGMENT</t>
  </si>
  <si>
    <t xml:space="preserve">Company </t>
  </si>
  <si>
    <t xml:space="preserve">Sana Industries </t>
  </si>
  <si>
    <t xml:space="preserve">Attock Refinery </t>
  </si>
  <si>
    <t>PICIC Inv. Fund xd</t>
  </si>
  <si>
    <t>25/08</t>
  </si>
  <si>
    <t>06/09</t>
  </si>
  <si>
    <t>Tariq Glass XD</t>
  </si>
  <si>
    <t>72.50%</t>
  </si>
  <si>
    <t xml:space="preserve">35% </t>
  </si>
  <si>
    <t>Abbott Laboratories XD</t>
  </si>
  <si>
    <t>17.50%</t>
  </si>
  <si>
    <t>22/03</t>
  </si>
  <si>
    <t xml:space="preserve">June </t>
  </si>
  <si>
    <t>10%5%B</t>
  </si>
  <si>
    <t>4%</t>
  </si>
  <si>
    <t>150%</t>
  </si>
  <si>
    <t>200%</t>
  </si>
  <si>
    <t xml:space="preserve">Tri-Star Mutual Fund    </t>
  </si>
  <si>
    <t>62.50%</t>
  </si>
  <si>
    <t>100%R Nil</t>
  </si>
  <si>
    <t>BYCO Petroleum Ltd.</t>
  </si>
  <si>
    <t>AICL</t>
  </si>
  <si>
    <t>250%</t>
  </si>
  <si>
    <t>NetSol Technologies XD</t>
  </si>
  <si>
    <t xml:space="preserve">100% </t>
  </si>
  <si>
    <t xml:space="preserve">25% </t>
  </si>
  <si>
    <t>United Islamic Income Fund</t>
  </si>
  <si>
    <t>Nl</t>
  </si>
  <si>
    <t>Symbol</t>
  </si>
  <si>
    <t xml:space="preserve">20% </t>
  </si>
  <si>
    <t>22/10</t>
  </si>
  <si>
    <t xml:space="preserve">15% </t>
  </si>
  <si>
    <t>8%</t>
  </si>
  <si>
    <t>OGDC</t>
  </si>
  <si>
    <t>LUCK</t>
  </si>
  <si>
    <t xml:space="preserve">Elahi Cotton                  </t>
  </si>
  <si>
    <t xml:space="preserve">Glamour Textile             </t>
  </si>
  <si>
    <t>21/10</t>
  </si>
  <si>
    <t>17/10</t>
  </si>
  <si>
    <t>15/10</t>
  </si>
  <si>
    <t>NC</t>
  </si>
  <si>
    <t>23/10</t>
  </si>
  <si>
    <t xml:space="preserve">60% </t>
  </si>
  <si>
    <t>20/10</t>
  </si>
  <si>
    <t>24/10</t>
  </si>
  <si>
    <t>75%10%B</t>
  </si>
  <si>
    <t>Mar</t>
  </si>
  <si>
    <t>UBL Islamic Saving  Fund</t>
  </si>
  <si>
    <t>Member Code Nos.</t>
  </si>
  <si>
    <t>22/01</t>
  </si>
  <si>
    <t>P. T. C. L. "A"</t>
  </si>
  <si>
    <t>Honda Atlas Cars (Pak)</t>
  </si>
  <si>
    <t xml:space="preserve">Emco Industries   </t>
  </si>
  <si>
    <t>Invest Cap. Inv. Bank.</t>
  </si>
  <si>
    <t>Ghandhara NissanLtd</t>
  </si>
  <si>
    <t>Pakistan Cash Management F.</t>
  </si>
  <si>
    <t xml:space="preserve">Premier Insurance </t>
  </si>
  <si>
    <t xml:space="preserve">Apollo Textile </t>
  </si>
  <si>
    <t xml:space="preserve">Baba Farid Sugar </t>
  </si>
  <si>
    <t>International Ind. XD XB</t>
  </si>
  <si>
    <t>MCB Bank XD</t>
  </si>
  <si>
    <t>D.G. KHAN CEMENT</t>
  </si>
  <si>
    <t xml:space="preserve">Pak Synthetics </t>
  </si>
  <si>
    <t xml:space="preserve">D.G.Khan Cement </t>
  </si>
  <si>
    <t xml:space="preserve">Bank of Punjab </t>
  </si>
  <si>
    <t xml:space="preserve">Maple Leaf Cement </t>
  </si>
  <si>
    <t>25/10</t>
  </si>
  <si>
    <t>50% 10%B</t>
  </si>
  <si>
    <t xml:space="preserve">Kohinoor Power  </t>
  </si>
  <si>
    <t>E.P.S Rs.</t>
  </si>
  <si>
    <t>Crosby Dragon Fund</t>
  </si>
  <si>
    <t xml:space="preserve">S. G. Power               </t>
  </si>
  <si>
    <t>Offer Price</t>
  </si>
  <si>
    <t>Redemption Price</t>
  </si>
  <si>
    <t xml:space="preserve">Kohinoor Textile </t>
  </si>
  <si>
    <t xml:space="preserve">Kohat Textile      </t>
  </si>
  <si>
    <t xml:space="preserve">10% </t>
  </si>
  <si>
    <t>20/11</t>
  </si>
  <si>
    <t>National Refinery XD</t>
  </si>
  <si>
    <t>CLOSE-END MUTUAL FUNDS</t>
  </si>
  <si>
    <t>MUTUAL  FUND</t>
  </si>
  <si>
    <t>OPEN-END MUTUAL FUNDS</t>
  </si>
  <si>
    <t>INVESTMENT BANK</t>
  </si>
  <si>
    <t xml:space="preserve">NIT Income Fund </t>
  </si>
  <si>
    <t>NIT Government Bond Fund</t>
  </si>
  <si>
    <t xml:space="preserve">Equity Modarba  Ist </t>
  </si>
  <si>
    <t xml:space="preserve">First Fid. Leas. Mod. </t>
  </si>
  <si>
    <t xml:space="preserve">IBL Modaraba Ist </t>
  </si>
  <si>
    <t xml:space="preserve">Bank Al-Falah </t>
  </si>
  <si>
    <t xml:space="preserve">Saudi Pak Leasing </t>
  </si>
  <si>
    <t>Engro Poly. &amp; Ch.</t>
  </si>
  <si>
    <t xml:space="preserve">Security Inv. Bank </t>
  </si>
  <si>
    <t xml:space="preserve">NIB Bank Limited </t>
  </si>
  <si>
    <t xml:space="preserve">Samba Bank </t>
  </si>
  <si>
    <t xml:space="preserve">Ados Pakistan </t>
  </si>
  <si>
    <t xml:space="preserve">Kohat Cement  </t>
  </si>
  <si>
    <t>Dewan Farooque Motors</t>
  </si>
  <si>
    <t>Al-Khair Gadoon</t>
  </si>
  <si>
    <t>INV. COS. / SEC. COS.</t>
  </si>
  <si>
    <t>COMMERCIAL BANKS</t>
  </si>
  <si>
    <t>REFINERY</t>
  </si>
  <si>
    <t>DISTRIBUTION</t>
  </si>
  <si>
    <t>OIL &amp; GAS MARKETING COS.</t>
  </si>
  <si>
    <t>OIL &amp; GAS EXPLORATION COS.</t>
  </si>
  <si>
    <t>AUTOMOBILE ASSEMBLER</t>
  </si>
  <si>
    <t>PPL</t>
  </si>
  <si>
    <t xml:space="preserve">Prudential D. G. House </t>
  </si>
  <si>
    <t xml:space="preserve">TRANSPORT </t>
  </si>
  <si>
    <t>TECHNOLOGY &amp; COMM.</t>
  </si>
  <si>
    <t>FERTILIZER</t>
  </si>
  <si>
    <t>PHARMACEUTICAL</t>
  </si>
  <si>
    <t>CHEMICAL</t>
  </si>
  <si>
    <t xml:space="preserve">MODARABAS  </t>
  </si>
  <si>
    <t xml:space="preserve">INSURANCE </t>
  </si>
  <si>
    <t>POWER GENERATON &amp;</t>
  </si>
  <si>
    <t>FOOD PERSONAL CARE PRODUCTS</t>
  </si>
  <si>
    <t xml:space="preserve">Bilal Fibres </t>
  </si>
  <si>
    <t>Dec.</t>
  </si>
  <si>
    <t>Market Capitalisation</t>
  </si>
  <si>
    <t>PICIC Income Fund</t>
  </si>
  <si>
    <t xml:space="preserve">United Distributers </t>
  </si>
  <si>
    <t xml:space="preserve">Cherat Cement   </t>
  </si>
  <si>
    <t xml:space="preserve">Fecto Cement </t>
  </si>
  <si>
    <t xml:space="preserve">Maple Leaf (Pref.) 9.75% </t>
  </si>
  <si>
    <t>30/04</t>
  </si>
  <si>
    <t>Repurchase Price</t>
  </si>
  <si>
    <t>FUTURES CONTRACT</t>
  </si>
  <si>
    <t>T+2</t>
  </si>
  <si>
    <t>United Composite Islamic Fund</t>
  </si>
  <si>
    <t xml:space="preserve">Kohinoor Mills Ltd. </t>
  </si>
  <si>
    <t xml:space="preserve">Askari General Ins. </t>
  </si>
  <si>
    <t>Askari Islamic Asset Alloc.</t>
  </si>
  <si>
    <t>Wateen Teltcom Ltd.</t>
  </si>
  <si>
    <t>Pakistan Income Enhancement  Fund</t>
  </si>
  <si>
    <t xml:space="preserve">Ghani Automobile Ind. </t>
  </si>
  <si>
    <t>Capital Assets Leasing</t>
  </si>
  <si>
    <t>15% (i)</t>
  </si>
  <si>
    <t xml:space="preserve">Premier Sugar </t>
  </si>
  <si>
    <t xml:space="preserve">Sanofi Aventis Pakistan </t>
  </si>
  <si>
    <t xml:space="preserve">Pakistan Gen. Ins. </t>
  </si>
  <si>
    <t xml:space="preserve">Pak Elektron.   </t>
  </si>
  <si>
    <t xml:space="preserve">Highnoon Lab. </t>
  </si>
  <si>
    <t>26/10</t>
  </si>
  <si>
    <t xml:space="preserve">Modaraba Al-Mali </t>
  </si>
  <si>
    <t>Paid Up. Cap.</t>
  </si>
  <si>
    <r>
      <t>NC</t>
    </r>
    <r>
      <rPr>
        <b/>
        <i/>
        <sz val="12"/>
        <rFont val="CG Times"/>
      </rPr>
      <t xml:space="preserve"> Eligible Security for CDC &amp; NCCPL</t>
    </r>
  </si>
  <si>
    <t>EPS Calculated on the basis of year end Capital.</t>
  </si>
  <si>
    <t>Turnover</t>
  </si>
  <si>
    <t>PICIC Insurance</t>
  </si>
  <si>
    <t xml:space="preserve">Crescent Textile </t>
  </si>
  <si>
    <t xml:space="preserve">Kohinoor Industries  </t>
  </si>
  <si>
    <t xml:space="preserve">Chashma Sugar </t>
  </si>
  <si>
    <t xml:space="preserve">Shakarganj Mills </t>
  </si>
  <si>
    <t xml:space="preserve">Shabbir Tiles   </t>
  </si>
  <si>
    <t>Metro Bank-Pak.Sovereign F.</t>
  </si>
  <si>
    <t xml:space="preserve">Lotte Pakistan PTA </t>
  </si>
  <si>
    <t xml:space="preserve">Shaheen Insurance  </t>
  </si>
  <si>
    <t xml:space="preserve">Orix Leasing   </t>
  </si>
  <si>
    <t xml:space="preserve">Standard Char. Leas. </t>
  </si>
  <si>
    <t xml:space="preserve">PICIC Growth Fund </t>
  </si>
  <si>
    <t>Pak. Cap. Prot. F. (Fixed In. Sec.)</t>
  </si>
  <si>
    <t>75%25%B</t>
  </si>
  <si>
    <t xml:space="preserve">Tri-Pack Films </t>
  </si>
  <si>
    <t>21/09</t>
  </si>
  <si>
    <t>Shield Corporation XD</t>
  </si>
  <si>
    <t>Mkt.</t>
  </si>
  <si>
    <t>55%20%B</t>
  </si>
  <si>
    <t>AL-Meezan Mutual Fund</t>
  </si>
  <si>
    <t>Meezan Cap. Protected Fund-II</t>
  </si>
  <si>
    <t>Pak. Int. Ele. Isl. Allo. F.</t>
  </si>
  <si>
    <t>25/01</t>
  </si>
  <si>
    <t>PICIC Stocks Fund</t>
  </si>
  <si>
    <t>UBL Gov. Securities Fund</t>
  </si>
  <si>
    <t>2.10%</t>
  </si>
  <si>
    <t>6.60%</t>
  </si>
  <si>
    <t>38%</t>
  </si>
  <si>
    <t>11.20%</t>
  </si>
  <si>
    <t>5.50%</t>
  </si>
  <si>
    <t>14/10</t>
  </si>
  <si>
    <t>23.50%</t>
  </si>
  <si>
    <t>12.50%B</t>
  </si>
  <si>
    <t>30% (i)</t>
  </si>
  <si>
    <t>33.25% R12.50%B</t>
  </si>
  <si>
    <t>5% B</t>
  </si>
  <si>
    <t>08/10</t>
  </si>
  <si>
    <t xml:space="preserve">International Knitwear </t>
  </si>
  <si>
    <t>33%</t>
  </si>
  <si>
    <t>21/01</t>
  </si>
  <si>
    <t>20% R Nil</t>
  </si>
  <si>
    <t>Nil 92% R</t>
  </si>
  <si>
    <t>13/10</t>
  </si>
  <si>
    <t>19/04</t>
  </si>
  <si>
    <t>Nil 7.25% R</t>
  </si>
  <si>
    <t>25% 5% B</t>
  </si>
  <si>
    <t>33.43%25%B</t>
  </si>
  <si>
    <t>350%</t>
  </si>
  <si>
    <t>12/10</t>
  </si>
  <si>
    <t>120% 10%B</t>
  </si>
  <si>
    <t>25% 15%B</t>
  </si>
  <si>
    <t>21/04</t>
  </si>
  <si>
    <t>77.50%</t>
  </si>
  <si>
    <t>Linde Pakistan</t>
  </si>
  <si>
    <t>20% (i)</t>
  </si>
  <si>
    <t>24/01</t>
  </si>
  <si>
    <t>CLOSE-END MUTUAL FUND</t>
  </si>
  <si>
    <t>LEASING COMPANIES</t>
  </si>
  <si>
    <t>26/12</t>
  </si>
  <si>
    <t>INV.COS./SEC.COS.</t>
  </si>
  <si>
    <t>17/04</t>
  </si>
  <si>
    <t>24/04</t>
  </si>
  <si>
    <t>13/05</t>
  </si>
  <si>
    <t>POWER GENERATION &amp;</t>
  </si>
  <si>
    <t>06/10</t>
  </si>
  <si>
    <t>11.1899%</t>
  </si>
  <si>
    <t>2.4107%</t>
  </si>
  <si>
    <t>3.2745%</t>
  </si>
  <si>
    <t>Rs. 18.50</t>
  </si>
  <si>
    <t>11/07</t>
  </si>
  <si>
    <t>Rs. 20.95</t>
  </si>
  <si>
    <t>Rs. 2.51</t>
  </si>
  <si>
    <t>Rs. 6.15</t>
  </si>
  <si>
    <t>Rs. 1.0581</t>
  </si>
  <si>
    <t>05/07</t>
  </si>
  <si>
    <t>Rs. 1.0201</t>
  </si>
  <si>
    <t>0.8564% B</t>
  </si>
  <si>
    <t>6.12%B</t>
  </si>
  <si>
    <t>6.78% B</t>
  </si>
  <si>
    <t>21.62% B</t>
  </si>
  <si>
    <t>6.71%B</t>
  </si>
  <si>
    <t>Net Change</t>
  </si>
  <si>
    <t>Minus</t>
  </si>
  <si>
    <t>Volume</t>
  </si>
  <si>
    <t>AAAF</t>
  </si>
  <si>
    <t>AMMF</t>
  </si>
  <si>
    <t>AIAAF</t>
  </si>
  <si>
    <t>AIIF</t>
  </si>
  <si>
    <t>ASCF</t>
  </si>
  <si>
    <t>CDF</t>
  </si>
  <si>
    <t>CPF</t>
  </si>
  <si>
    <t>MSFP</t>
  </si>
  <si>
    <t>MCF</t>
  </si>
  <si>
    <t>MCPF-II</t>
  </si>
  <si>
    <t>NIT-IF</t>
  </si>
  <si>
    <t>NIT-GBF</t>
  </si>
  <si>
    <t>PCF</t>
  </si>
  <si>
    <t>PCMF</t>
  </si>
  <si>
    <t>PCPF-FIS</t>
  </si>
  <si>
    <t>PIIF</t>
  </si>
  <si>
    <t>PIEF</t>
  </si>
  <si>
    <t>PICIC-IF</t>
  </si>
  <si>
    <t>PICIC-SF</t>
  </si>
  <si>
    <t>UCPF-II</t>
  </si>
  <si>
    <t>UGSF</t>
  </si>
  <si>
    <t>ULPF</t>
  </si>
  <si>
    <t>USIF</t>
  </si>
  <si>
    <t>UCIF</t>
  </si>
  <si>
    <t>UISF</t>
  </si>
  <si>
    <t>UIIF</t>
  </si>
  <si>
    <t>ASFL</t>
  </si>
  <si>
    <t>JSGF</t>
  </si>
  <si>
    <t>PEF</t>
  </si>
  <si>
    <t>PGF</t>
  </si>
  <si>
    <t>PIF</t>
  </si>
  <si>
    <t>PUDF</t>
  </si>
  <si>
    <t>SFWF</t>
  </si>
  <si>
    <t>TSMF</t>
  </si>
  <si>
    <t>BFMOD</t>
  </si>
  <si>
    <t>FECM</t>
  </si>
  <si>
    <t>FEM</t>
  </si>
  <si>
    <t>FFLM</t>
  </si>
  <si>
    <t>FHBM</t>
  </si>
  <si>
    <t xml:space="preserve">Habib Modaraba 1st </t>
  </si>
  <si>
    <t>FHAM</t>
  </si>
  <si>
    <t>FIBLM</t>
  </si>
  <si>
    <t>MODAM</t>
  </si>
  <si>
    <t>PAKMI</t>
  </si>
  <si>
    <t>FPRM</t>
  </si>
  <si>
    <t>PMI</t>
  </si>
  <si>
    <t>FPJM</t>
  </si>
  <si>
    <t>TRSM</t>
  </si>
  <si>
    <t>FUDLM</t>
  </si>
  <si>
    <t>CPAL</t>
  </si>
  <si>
    <t>ENGL</t>
  </si>
  <si>
    <t>NALC</t>
  </si>
  <si>
    <t>NLRLXI</t>
  </si>
  <si>
    <t>OLPL</t>
  </si>
  <si>
    <t>PICL</t>
  </si>
  <si>
    <t>PGLC</t>
  </si>
  <si>
    <t>SPLC</t>
  </si>
  <si>
    <t>SCLL</t>
  </si>
  <si>
    <t>AMSL</t>
  </si>
  <si>
    <t>FCSC</t>
  </si>
  <si>
    <t>FDIBL</t>
  </si>
  <si>
    <t>IGIBL</t>
  </si>
  <si>
    <t>ICIBL</t>
  </si>
  <si>
    <t>JOVC</t>
  </si>
  <si>
    <t xml:space="preserve">JS Global Cap. Limited </t>
  </si>
  <si>
    <t>PDGH</t>
  </si>
  <si>
    <t>PRIB</t>
  </si>
  <si>
    <t>SIBL</t>
  </si>
  <si>
    <t>TRIBL</t>
  </si>
  <si>
    <t>AKBL</t>
  </si>
  <si>
    <t>ABL</t>
  </si>
  <si>
    <t>BAHL</t>
  </si>
  <si>
    <t>BAFL</t>
  </si>
  <si>
    <t>BOP</t>
  </si>
  <si>
    <t>FABL</t>
  </si>
  <si>
    <t>HBL</t>
  </si>
  <si>
    <t>HMB</t>
  </si>
  <si>
    <t>KASBB</t>
  </si>
  <si>
    <t>MCB</t>
  </si>
  <si>
    <t>NIB</t>
  </si>
  <si>
    <t>SBL</t>
  </si>
  <si>
    <t>SILK</t>
  </si>
  <si>
    <t>SILKR</t>
  </si>
  <si>
    <t>SCBPL</t>
  </si>
  <si>
    <t>SMBL</t>
  </si>
  <si>
    <t>SNBL</t>
  </si>
  <si>
    <t>UBL</t>
  </si>
  <si>
    <t xml:space="preserve">Adamjee Ins. </t>
  </si>
  <si>
    <t>AGIC</t>
  </si>
  <si>
    <t>PIL</t>
  </si>
  <si>
    <t>PKGI</t>
  </si>
  <si>
    <t>PINL</t>
  </si>
  <si>
    <t>PRIC</t>
  </si>
  <si>
    <t>SHNI</t>
  </si>
  <si>
    <t>SSIC</t>
  </si>
  <si>
    <t>AWTX</t>
  </si>
  <si>
    <t>APOT</t>
  </si>
  <si>
    <t>ASTM</t>
  </si>
  <si>
    <t>BILF</t>
  </si>
  <si>
    <t>CFL</t>
  </si>
  <si>
    <t>DMTX</t>
  </si>
  <si>
    <t>ELCM</t>
  </si>
  <si>
    <t>FZTM</t>
  </si>
  <si>
    <t>GADT</t>
  </si>
  <si>
    <t>GLAT</t>
  </si>
  <si>
    <t>KOHTM</t>
  </si>
  <si>
    <t>MQTM</t>
  </si>
  <si>
    <t>MUKT</t>
  </si>
  <si>
    <t>SAIF</t>
  </si>
  <si>
    <t>SNAI</t>
  </si>
  <si>
    <t>SSML</t>
  </si>
  <si>
    <t>AHTM</t>
  </si>
  <si>
    <t>ARUJ</t>
  </si>
  <si>
    <t>BHAT</t>
  </si>
  <si>
    <t>BTL</t>
  </si>
  <si>
    <t>CRTM</t>
  </si>
  <si>
    <t>FASM</t>
  </si>
  <si>
    <t>HAEL</t>
  </si>
  <si>
    <t>INKL</t>
  </si>
  <si>
    <t>JUBS</t>
  </si>
  <si>
    <t>KOIL</t>
  </si>
  <si>
    <t>KTML</t>
  </si>
  <si>
    <t>KML</t>
  </si>
  <si>
    <t>MSOT</t>
  </si>
  <si>
    <t>SFL</t>
  </si>
  <si>
    <t>SCHT</t>
  </si>
  <si>
    <t>TAJT</t>
  </si>
  <si>
    <t>BNWM</t>
  </si>
  <si>
    <t>DSFL</t>
  </si>
  <si>
    <t>GATI</t>
  </si>
  <si>
    <t>NAFL</t>
  </si>
  <si>
    <t>PSYL</t>
  </si>
  <si>
    <t>RUPL</t>
  </si>
  <si>
    <t>CJPL</t>
  </si>
  <si>
    <t>BAFS</t>
  </si>
  <si>
    <t>CHAS</t>
  </si>
  <si>
    <t>PMRS</t>
  </si>
  <si>
    <t>SGML</t>
  </si>
  <si>
    <t>SASML</t>
  </si>
  <si>
    <t>CHCC</t>
  </si>
  <si>
    <t>DBCI</t>
  </si>
  <si>
    <t>FCCL</t>
  </si>
  <si>
    <t>FLYNG</t>
  </si>
  <si>
    <t>KOHC</t>
  </si>
  <si>
    <t>LPCL</t>
  </si>
  <si>
    <t xml:space="preserve">Lucky Cement </t>
  </si>
  <si>
    <t>MUCL</t>
  </si>
  <si>
    <t>PIOC</t>
  </si>
  <si>
    <t>ATRL</t>
  </si>
  <si>
    <t>NRL</t>
  </si>
  <si>
    <t>GENP</t>
  </si>
  <si>
    <t>KESC</t>
  </si>
  <si>
    <t xml:space="preserve">Kohinoor Energy </t>
  </si>
  <si>
    <t>KOHE</t>
  </si>
  <si>
    <t>KAPCO</t>
  </si>
  <si>
    <t>KOHP</t>
  </si>
  <si>
    <t>SGPL</t>
  </si>
  <si>
    <t>SEL</t>
  </si>
  <si>
    <t>SEPCO</t>
  </si>
  <si>
    <t>TSPL</t>
  </si>
  <si>
    <t>PSO</t>
  </si>
  <si>
    <t>SNGP</t>
  </si>
  <si>
    <t>SSGC</t>
  </si>
  <si>
    <t>MARI</t>
  </si>
  <si>
    <t>POL</t>
  </si>
  <si>
    <t>ADOS</t>
  </si>
  <si>
    <t>CSAP</t>
  </si>
  <si>
    <t>INIL</t>
  </si>
  <si>
    <t>DFML</t>
  </si>
  <si>
    <t>GHNI</t>
  </si>
  <si>
    <t>GHNL</t>
  </si>
  <si>
    <t>GAIL</t>
  </si>
  <si>
    <t>HCAR</t>
  </si>
  <si>
    <t>INDU</t>
  </si>
  <si>
    <t xml:space="preserve">Millat Tractors </t>
  </si>
  <si>
    <t>MTL</t>
  </si>
  <si>
    <t>SAZEW</t>
  </si>
  <si>
    <t>PAEL</t>
  </si>
  <si>
    <t>SIEM</t>
  </si>
  <si>
    <t>PIAA</t>
  </si>
  <si>
    <t>NETSOL</t>
  </si>
  <si>
    <t>PAKD</t>
  </si>
  <si>
    <t>PTC</t>
  </si>
  <si>
    <t>PTCB</t>
  </si>
  <si>
    <t>TELE</t>
  </si>
  <si>
    <t>WTCL</t>
  </si>
  <si>
    <t>DAWH</t>
  </si>
  <si>
    <t>ENGRO</t>
  </si>
  <si>
    <t>FATIMA</t>
  </si>
  <si>
    <t>FFBL</t>
  </si>
  <si>
    <t>FFC</t>
  </si>
  <si>
    <t>ABOT</t>
  </si>
  <si>
    <t>FEROZ</t>
  </si>
  <si>
    <t>HINOON</t>
  </si>
  <si>
    <t>SEARL</t>
  </si>
  <si>
    <t>SAPL</t>
  </si>
  <si>
    <t>AHCL</t>
  </si>
  <si>
    <t>BERG</t>
  </si>
  <si>
    <t>BIFO</t>
  </si>
  <si>
    <t>EPCL</t>
  </si>
  <si>
    <t>ICI</t>
  </si>
  <si>
    <t>LINDE</t>
  </si>
  <si>
    <t>LOTPTA</t>
  </si>
  <si>
    <t>SITC</t>
  </si>
  <si>
    <t>CEFP</t>
  </si>
  <si>
    <t>PKGS</t>
  </si>
  <si>
    <t>POML</t>
  </si>
  <si>
    <t>PAKL</t>
  </si>
  <si>
    <t>MFFL</t>
  </si>
  <si>
    <t>MUREB</t>
  </si>
  <si>
    <t>NATF</t>
  </si>
  <si>
    <t>SCL</t>
  </si>
  <si>
    <t>TREET</t>
  </si>
  <si>
    <t>ULEVER</t>
  </si>
  <si>
    <t>EMCO</t>
  </si>
  <si>
    <t>STCL</t>
  </si>
  <si>
    <t>TGL</t>
  </si>
  <si>
    <t>AKGL</t>
  </si>
  <si>
    <t>DIIL</t>
  </si>
  <si>
    <t>GAMON</t>
  </si>
  <si>
    <t>SHFA</t>
  </si>
  <si>
    <t>SYMC</t>
  </si>
  <si>
    <t>TRIPF</t>
  </si>
  <si>
    <t>Market Cap.</t>
  </si>
  <si>
    <t>Index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</si>
  <si>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</si>
  <si>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Listed Paid-up Capital (in millions)</t>
  </si>
  <si>
    <t>Crr. ISE 10 Index</t>
  </si>
  <si>
    <t>Pre. Volume</t>
  </si>
  <si>
    <t>Pre. Trading Value</t>
  </si>
  <si>
    <t>Plus</t>
  </si>
  <si>
    <t>Cur. Volume</t>
  </si>
  <si>
    <t>Cur. Trading Value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</si>
  <si>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</si>
  <si>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Equal</t>
  </si>
  <si>
    <t>Total</t>
  </si>
  <si>
    <t>APPLIED FOR LISTING</t>
  </si>
  <si>
    <t>APPROVED FOR SUBSCRIPTION</t>
  </si>
  <si>
    <t>1st Pakistan Securities</t>
  </si>
  <si>
    <t>Already</t>
  </si>
  <si>
    <t xml:space="preserve">Present </t>
  </si>
  <si>
    <t>Offer for sale</t>
  </si>
  <si>
    <t>Date of</t>
  </si>
  <si>
    <t>Innovative Investment Bank</t>
  </si>
  <si>
    <t>Paid-up (Rs. m)</t>
  </si>
  <si>
    <t>Issue</t>
  </si>
  <si>
    <t>(Rs. in millions)</t>
  </si>
  <si>
    <t>Publication</t>
  </si>
  <si>
    <t xml:space="preserve">Date of </t>
  </si>
  <si>
    <t>Approval</t>
  </si>
  <si>
    <t xml:space="preserve">Companies </t>
  </si>
  <si>
    <t xml:space="preserve">Trading </t>
  </si>
  <si>
    <t>Provisionally Listing</t>
  </si>
  <si>
    <t>Commenced From</t>
  </si>
  <si>
    <t>CASH SETTLED FUTURE CONTRACT</t>
  </si>
  <si>
    <t>BOARD MEETINGS</t>
  </si>
  <si>
    <t>D.G.KHAN CEMENT</t>
  </si>
  <si>
    <t>PAKISTAN STATE OIL</t>
  </si>
  <si>
    <t>ENGRO CORPORATION</t>
  </si>
  <si>
    <t xml:space="preserve">NATIONAL BANK </t>
  </si>
  <si>
    <t>PROPOSED RIGHT</t>
  </si>
  <si>
    <t>Premium</t>
  </si>
  <si>
    <t>Month</t>
  </si>
  <si>
    <t>Paid-up capital</t>
  </si>
  <si>
    <t xml:space="preserve">Turnover </t>
  </si>
  <si>
    <t>ISE-10</t>
  </si>
  <si>
    <t>at the close</t>
  </si>
  <si>
    <t>ISE TOWERS 55- B, JINNAH AVENUE , ISLAMABAD-PAKISTAN. PH: 051-111-473-473, FAX: 92-51-111-473-329</t>
  </si>
  <si>
    <t>CLOSURE OF  TRANSFER BOOKS  DISTRIBUTION &amp;  MEETINGS</t>
  </si>
  <si>
    <t>Company</t>
  </si>
  <si>
    <t>From</t>
  </si>
  <si>
    <t>To</t>
  </si>
  <si>
    <t>Dividend/ Bonus</t>
  </si>
  <si>
    <t>T+2 Last date</t>
  </si>
  <si>
    <t>T+1 (Cum Price)</t>
  </si>
  <si>
    <t>T+2 Start</t>
  </si>
  <si>
    <t xml:space="preserve">A G M/ </t>
  </si>
  <si>
    <t>Time</t>
  </si>
  <si>
    <t>City</t>
  </si>
  <si>
    <t>Right</t>
  </si>
  <si>
    <t>Cum Price</t>
  </si>
  <si>
    <t>Date Ex- Price</t>
  </si>
  <si>
    <t>EOGM</t>
  </si>
  <si>
    <t># Extra Ordinary General Meeting</t>
  </si>
  <si>
    <t>Acquisition of Shares</t>
  </si>
  <si>
    <t>Purchase Rs.</t>
  </si>
  <si>
    <t>Buying Agent</t>
  </si>
  <si>
    <t>(PKR</t>
  </si>
  <si>
    <t>No. of Shares</t>
  </si>
  <si>
    <t>%</t>
  </si>
  <si>
    <t>Name</t>
  </si>
  <si>
    <t>Addr.</t>
  </si>
  <si>
    <t>LAST DATE FOR RENUNCIATION/PAYMENT</t>
  </si>
  <si>
    <t>Trading in</t>
  </si>
  <si>
    <t>Last Date</t>
  </si>
  <si>
    <t xml:space="preserve">Last Date of </t>
  </si>
  <si>
    <t>SPOT</t>
  </si>
  <si>
    <t>L/Right</t>
  </si>
  <si>
    <t>Payment Ren.</t>
  </si>
  <si>
    <t>Trading</t>
  </si>
  <si>
    <t>EXTENSION FOR HOLDING A.G.M.</t>
  </si>
  <si>
    <t>Year Ended</t>
  </si>
  <si>
    <t>Extension date</t>
  </si>
  <si>
    <t>BUY-BACK OF SHARES SCHEDULE</t>
  </si>
  <si>
    <t>BOARD MEETING/S</t>
  </si>
  <si>
    <t>Re-Purchase</t>
  </si>
  <si>
    <t xml:space="preserve">From </t>
  </si>
  <si>
    <t>COMPANY NAME</t>
  </si>
  <si>
    <t>SCHEDULED DATE</t>
  </si>
  <si>
    <t>Rs.</t>
  </si>
  <si>
    <t>COMPANIES DELISTED</t>
  </si>
  <si>
    <t>Date of Delisting</t>
  </si>
  <si>
    <t>BONDS</t>
  </si>
  <si>
    <t>Market Lot</t>
  </si>
  <si>
    <t>Outstanding</t>
  </si>
  <si>
    <t>Principle in Million</t>
  </si>
  <si>
    <t>National Sav. Bonds 3 Years</t>
  </si>
  <si>
    <t>National Sav. Bonds 5 Years</t>
  </si>
  <si>
    <t>National Sav. Bonds 10 Years</t>
  </si>
  <si>
    <t>Pakistan Moblie Comm. Ltd</t>
  </si>
  <si>
    <t>one</t>
  </si>
  <si>
    <t>5000.00</t>
  </si>
  <si>
    <t xml:space="preserve">MSF </t>
  </si>
  <si>
    <t>19/03</t>
  </si>
  <si>
    <t>6%B</t>
  </si>
  <si>
    <t>PICIC-FC</t>
  </si>
  <si>
    <t>11%B</t>
  </si>
  <si>
    <t xml:space="preserve">8.30% </t>
  </si>
  <si>
    <t xml:space="preserve">7.45% </t>
  </si>
  <si>
    <t xml:space="preserve">H. B. L Modaraba  1st </t>
  </si>
  <si>
    <t xml:space="preserve">Elite Capital Mod. 1st </t>
  </si>
  <si>
    <t xml:space="preserve">B. F. Modaraba </t>
  </si>
  <si>
    <t xml:space="preserve">Paramount Mod. 1st </t>
  </si>
  <si>
    <t xml:space="preserve">Pak Modaraba  1st </t>
  </si>
  <si>
    <t xml:space="preserve">Punjab Modaraba Ist </t>
  </si>
  <si>
    <t xml:space="preserve">Trust Modaraba.  </t>
  </si>
  <si>
    <t xml:space="preserve">U.D.L.Modaraba. </t>
  </si>
  <si>
    <t>13/01</t>
  </si>
  <si>
    <t>FSGCL</t>
  </si>
  <si>
    <t>1.78*</t>
  </si>
  <si>
    <t>70%10%B</t>
  </si>
  <si>
    <t xml:space="preserve">105.16%R Nil </t>
  </si>
  <si>
    <t>120%10%B</t>
  </si>
  <si>
    <t>-1.43</t>
  </si>
  <si>
    <t xml:space="preserve">75% </t>
  </si>
  <si>
    <t>15/03</t>
  </si>
  <si>
    <t xml:space="preserve">15% B </t>
  </si>
  <si>
    <t>18/04</t>
  </si>
  <si>
    <t>28/04</t>
  </si>
  <si>
    <t>25%R Nil</t>
  </si>
  <si>
    <t>Allawasaya Textile</t>
  </si>
  <si>
    <t xml:space="preserve">Maqbool Textile  </t>
  </si>
  <si>
    <t>17/01</t>
  </si>
  <si>
    <t xml:space="preserve">MLCF </t>
  </si>
  <si>
    <t>210% R Nil</t>
  </si>
  <si>
    <t>28/10</t>
  </si>
  <si>
    <t>PAKT</t>
  </si>
  <si>
    <t>BYCO</t>
  </si>
  <si>
    <t xml:space="preserve"> 9.20% R</t>
  </si>
  <si>
    <t xml:space="preserve">Sitara Energy </t>
  </si>
  <si>
    <t xml:space="preserve">Sui Northern Gas </t>
  </si>
  <si>
    <t xml:space="preserve">Crescent Steel </t>
  </si>
  <si>
    <t>475%</t>
  </si>
  <si>
    <t>Sazgar Engineering</t>
  </si>
  <si>
    <t>04/01</t>
  </si>
  <si>
    <t xml:space="preserve">Pak Datacom </t>
  </si>
  <si>
    <t xml:space="preserve">Telecard Ltd.     </t>
  </si>
  <si>
    <t>06/11</t>
  </si>
  <si>
    <t>60% 30%B</t>
  </si>
  <si>
    <t>200%50%B</t>
  </si>
  <si>
    <t>11/04</t>
  </si>
  <si>
    <t>Sardar Chemical</t>
  </si>
  <si>
    <t xml:space="preserve">Punjab Oil Mills  </t>
  </si>
  <si>
    <t xml:space="preserve">614% </t>
  </si>
  <si>
    <t>15/05</t>
  </si>
  <si>
    <t>200%R 10%</t>
  </si>
  <si>
    <t>T+2S</t>
  </si>
  <si>
    <t>Natover Lease &amp; Re. 30(1)(b)(c )(e)</t>
  </si>
  <si>
    <t>Natover Lease 11% Pref. 30(1)(e)</t>
  </si>
  <si>
    <t>Nat. Asset Leas.30(1)(b)(c )(e)</t>
  </si>
  <si>
    <t>Pak Ind. Com. Leas.30(1)(b)(e )</t>
  </si>
  <si>
    <t>T+2 S</t>
  </si>
  <si>
    <t xml:space="preserve">J. O. Vohra &amp; Co. 30 (1) (c) </t>
  </si>
  <si>
    <t>Business &amp; Ind. Ins.30(1)(c )(e)</t>
  </si>
  <si>
    <t xml:space="preserve">Silver Star Insurance 30(1) (e) </t>
  </si>
  <si>
    <t>Mukhtar Textile30(1)(e)</t>
  </si>
  <si>
    <t xml:space="preserve">Hala Enterprises 30 (1)(e)             </t>
  </si>
  <si>
    <t xml:space="preserve">Schon Textile 30(1)(b)(d)(e)(g)          </t>
  </si>
  <si>
    <t xml:space="preserve">Dadabhoy Cement 30 (1)(e) </t>
  </si>
  <si>
    <t xml:space="preserve">Genertech Pak. 30(1)(e)  </t>
  </si>
  <si>
    <t xml:space="preserve">Central Forest. 30(1)(e)(g)   </t>
  </si>
  <si>
    <t>LTATHER &amp; TANNERIES</t>
  </si>
  <si>
    <t>Pakistan Leather 30 (1) (e)</t>
  </si>
  <si>
    <t>QUICE</t>
  </si>
  <si>
    <t xml:space="preserve">Syed Match   30(1)(g)      </t>
  </si>
  <si>
    <t>*  EPS for the year ended June 30, 2011</t>
  </si>
  <si>
    <t>T+2 S= Suspension Companies</t>
  </si>
  <si>
    <t>ARIF HABIB CORPORATION</t>
  </si>
  <si>
    <t>ATTOCK REFINERY</t>
  </si>
  <si>
    <t>BANK AL HABIB</t>
  </si>
  <si>
    <t>FAUJI FERTILIZER</t>
  </si>
  <si>
    <t>HUB POWER COMPANY</t>
  </si>
  <si>
    <t>KOT ADDU POWER</t>
  </si>
  <si>
    <t>LOTTE PAKISTAN PTA</t>
  </si>
  <si>
    <t>MCB BANK</t>
  </si>
  <si>
    <t>NATIONAL BANK OF PAKISTAN</t>
  </si>
  <si>
    <t>NETSOL TECHNOLOGIES</t>
  </si>
  <si>
    <t>OIL &amp; GAS DEV. CO.</t>
  </si>
  <si>
    <t>PAKISTAN OILFIELDS</t>
  </si>
  <si>
    <t>P.T.C.L</t>
  </si>
  <si>
    <r>
      <t>(</t>
    </r>
    <r>
      <rPr>
        <b/>
        <sz val="10"/>
        <color indexed="8"/>
        <rFont val="CG Times"/>
        <family val="1"/>
      </rPr>
      <t xml:space="preserve">Income Units)  </t>
    </r>
    <r>
      <rPr>
        <sz val="10"/>
        <color indexed="8"/>
        <rFont val="CG Times"/>
        <family val="1"/>
      </rPr>
      <t>Offer Price</t>
    </r>
  </si>
  <si>
    <r>
      <t>(</t>
    </r>
    <r>
      <rPr>
        <b/>
        <sz val="10"/>
        <color indexed="8"/>
        <rFont val="CG Times"/>
        <family val="1"/>
      </rPr>
      <t xml:space="preserve">Income Units ) </t>
    </r>
    <r>
      <rPr>
        <sz val="10"/>
        <color indexed="8"/>
        <rFont val="CG Times"/>
        <family val="1"/>
      </rPr>
      <t>Redemption Price</t>
    </r>
  </si>
  <si>
    <r>
      <t xml:space="preserve">(Growth Units)  </t>
    </r>
    <r>
      <rPr>
        <sz val="10"/>
        <color indexed="8"/>
        <rFont val="CG Times"/>
        <family val="1"/>
      </rPr>
      <t>Offer Price</t>
    </r>
  </si>
  <si>
    <r>
      <t>(</t>
    </r>
    <r>
      <rPr>
        <b/>
        <sz val="10"/>
        <color indexed="8"/>
        <rFont val="CG Times"/>
        <family val="1"/>
      </rPr>
      <t xml:space="preserve">Growth Units ) </t>
    </r>
    <r>
      <rPr>
        <sz val="10"/>
        <color indexed="8"/>
        <rFont val="CG Times"/>
        <family val="1"/>
      </rPr>
      <t>Redemption Price</t>
    </r>
  </si>
  <si>
    <r>
      <t>Prud. Stock Fund 3</t>
    </r>
    <r>
      <rPr>
        <i/>
        <sz val="10"/>
        <rFont val="CG Times"/>
        <family val="1"/>
      </rPr>
      <t xml:space="preserve">0(1)(b )(d)(e)(g) </t>
    </r>
  </si>
  <si>
    <t xml:space="preserve">Unicap Mod. 30(1) (g)    </t>
  </si>
  <si>
    <t>Prud.Inv. Bank30(1)(b )(c)(e)</t>
  </si>
  <si>
    <t xml:space="preserve">Taj Textile30(1)(e)(g)      </t>
  </si>
  <si>
    <t xml:space="preserve">Crescent Jute 30(1)(e)       </t>
  </si>
  <si>
    <t>Prv. ISE 10 Index</t>
  </si>
  <si>
    <t>P. Mkt. Capitalization Rs.</t>
  </si>
  <si>
    <t>C. Mkt. Capitalization Rs.</t>
  </si>
  <si>
    <t xml:space="preserve">Net Change </t>
  </si>
  <si>
    <t xml:space="preserve"> Rs.</t>
  </si>
  <si>
    <t>ARIF HABIB CORP.</t>
  </si>
  <si>
    <t>NETSOL TECH.</t>
  </si>
  <si>
    <t xml:space="preserve">BANK AL HABIB </t>
  </si>
  <si>
    <t>FAUJI FERT.  BIN QAS.</t>
  </si>
  <si>
    <t>LOTTE  PAK PTA</t>
  </si>
  <si>
    <t>10/05/2012</t>
  </si>
  <si>
    <t>Delta Insurance Company Ltd.</t>
  </si>
  <si>
    <t>01/02/2012</t>
  </si>
  <si>
    <t>Indus Polyester Company Ltd.</t>
  </si>
  <si>
    <t>InterAsia Leasing Company Ltd.</t>
  </si>
  <si>
    <t>Long Term Venture Capital Mod.</t>
  </si>
  <si>
    <t>Pakistan Northern Ins. Co. Ltd</t>
  </si>
  <si>
    <t>Schon Modaraba</t>
  </si>
  <si>
    <t>Taga Pakistan Ltd.</t>
  </si>
  <si>
    <t>Unity Modaraba</t>
  </si>
  <si>
    <t>Pak Fibres</t>
  </si>
  <si>
    <t>26/03/2012</t>
  </si>
  <si>
    <t>Qayyum Spinning</t>
  </si>
  <si>
    <t>Sind Alkalis Limited</t>
  </si>
  <si>
    <t>Tri Star Shipping Lines Limited</t>
  </si>
  <si>
    <t>Crescent Spinning Mills Limited</t>
  </si>
  <si>
    <t>Kohinoor Edible Oil Mills</t>
  </si>
  <si>
    <t>ABL AMC Capital Prot. Fund</t>
  </si>
  <si>
    <t>Askari Sovereign Yield Enhancer</t>
  </si>
  <si>
    <t>UBL Principal Protected Fund</t>
  </si>
  <si>
    <t xml:space="preserve">  D I S T R I B U T I O N FOR</t>
  </si>
  <si>
    <t>0.35%</t>
  </si>
  <si>
    <t>21/6</t>
  </si>
  <si>
    <t>AMCCPF</t>
  </si>
  <si>
    <t>24/09</t>
  </si>
  <si>
    <t>Askari Equit Fund</t>
  </si>
  <si>
    <t>AEF</t>
  </si>
  <si>
    <t>ASYE</t>
  </si>
  <si>
    <t>25/06</t>
  </si>
  <si>
    <t>Rs. 1.065</t>
  </si>
  <si>
    <t>Rs. 1.1094</t>
  </si>
  <si>
    <t>5.26215% B</t>
  </si>
  <si>
    <t>3.12%B</t>
  </si>
  <si>
    <t>29/06</t>
  </si>
  <si>
    <t>13.70%</t>
  </si>
  <si>
    <t>21/06</t>
  </si>
  <si>
    <t>12.84% B</t>
  </si>
  <si>
    <t>11.50%</t>
  </si>
  <si>
    <t>12/09</t>
  </si>
  <si>
    <t>7.50%</t>
  </si>
  <si>
    <t>14/09</t>
  </si>
  <si>
    <t>14.75%</t>
  </si>
  <si>
    <t>28/08</t>
  </si>
  <si>
    <t>21%30%R</t>
  </si>
  <si>
    <t>FPRMR</t>
  </si>
  <si>
    <t>35% (ii)</t>
  </si>
  <si>
    <t>35% (i)</t>
  </si>
  <si>
    <t>70% (ii)</t>
  </si>
  <si>
    <t>7.50% (i)</t>
  </si>
  <si>
    <t>18/09</t>
  </si>
  <si>
    <t>20% PS</t>
  </si>
  <si>
    <t>03/10</t>
  </si>
  <si>
    <t>5% 9.09% B</t>
  </si>
  <si>
    <t>27/10</t>
  </si>
  <si>
    <t>10/10</t>
  </si>
  <si>
    <t>Crescent Cotton Mills</t>
  </si>
  <si>
    <t>CCM</t>
  </si>
  <si>
    <t>Sep.</t>
  </si>
  <si>
    <t>Crescent Fibres</t>
  </si>
  <si>
    <t>Akzo Noble Pakiatan</t>
  </si>
  <si>
    <t>AKZO</t>
  </si>
  <si>
    <t xml:space="preserve">69% </t>
  </si>
  <si>
    <t>Tri Star Power</t>
  </si>
  <si>
    <t>0.06</t>
  </si>
  <si>
    <t xml:space="preserve">Pakistan State Oil  </t>
  </si>
  <si>
    <t>19/09</t>
  </si>
  <si>
    <t xml:space="preserve">33.68% </t>
  </si>
  <si>
    <t xml:space="preserve">525% </t>
  </si>
  <si>
    <t>15/09</t>
  </si>
  <si>
    <t>PECO</t>
  </si>
  <si>
    <t>50% 25%B</t>
  </si>
  <si>
    <t>30/08</t>
  </si>
  <si>
    <t>45% 5%B</t>
  </si>
  <si>
    <t>Quice Foods</t>
  </si>
  <si>
    <t>Treet Corporation (PTCs)</t>
  </si>
  <si>
    <t>TCLTC</t>
  </si>
  <si>
    <t>260%(ii)</t>
  </si>
  <si>
    <t>NC  S</t>
  </si>
  <si>
    <t>Al-Mal Sec. &amp; Services  30 (1)(b)(e)</t>
  </si>
  <si>
    <t>First Dawood In. Bank 30 (1) (e)</t>
  </si>
  <si>
    <t xml:space="preserve">Progressive Ins.30(1)(b)(c )(e)   </t>
  </si>
  <si>
    <t>Aruj Garment  30 (1) (e)</t>
  </si>
  <si>
    <t xml:space="preserve">National Fibres 30(b)(e)(g   </t>
  </si>
  <si>
    <t>NC S</t>
  </si>
  <si>
    <t xml:space="preserve">Diamond Industries Ltd. 30(1)(e)  </t>
  </si>
  <si>
    <t>Off Market Transaction (T+ 1)</t>
  </si>
  <si>
    <t>Off Market Transaction (T+ 0)</t>
  </si>
  <si>
    <t>12.14</t>
  </si>
  <si>
    <t>14.17</t>
  </si>
  <si>
    <t>13/12</t>
  </si>
  <si>
    <t>22.53</t>
  </si>
  <si>
    <t>115%25% B</t>
  </si>
  <si>
    <t>20/09</t>
  </si>
  <si>
    <t>52.80*</t>
  </si>
  <si>
    <t>10.31*</t>
  </si>
  <si>
    <t>12/11</t>
  </si>
  <si>
    <t>115% (iii)</t>
  </si>
  <si>
    <t>19/11</t>
  </si>
  <si>
    <t>95%</t>
  </si>
  <si>
    <t>SARC</t>
  </si>
  <si>
    <t>UDPL</t>
  </si>
  <si>
    <t>WAHN</t>
  </si>
  <si>
    <t>2.72*</t>
  </si>
  <si>
    <t>16/09</t>
  </si>
  <si>
    <t>0.28*</t>
  </si>
  <si>
    <t xml:space="preserve">650% </t>
  </si>
  <si>
    <t>30/09</t>
  </si>
  <si>
    <t xml:space="preserve">320% </t>
  </si>
  <si>
    <t>54.74 *</t>
  </si>
  <si>
    <t>23/09</t>
  </si>
  <si>
    <t>7.02*</t>
  </si>
  <si>
    <t>NONS</t>
  </si>
  <si>
    <t xml:space="preserve">30% R Nil </t>
  </si>
  <si>
    <t>-2.48</t>
  </si>
  <si>
    <t>100% PTC20%</t>
  </si>
  <si>
    <t>30.50% (ii)</t>
  </si>
  <si>
    <t>21/11</t>
  </si>
  <si>
    <t>10%40%B</t>
  </si>
  <si>
    <t>1.41*</t>
  </si>
  <si>
    <t>10/02</t>
  </si>
  <si>
    <t>7.08*</t>
  </si>
  <si>
    <t>23/05</t>
  </si>
  <si>
    <t>-1.65</t>
  </si>
  <si>
    <t>02/10</t>
  </si>
  <si>
    <t>UCAPM</t>
  </si>
  <si>
    <t>N T</t>
  </si>
  <si>
    <t>ISLAMABAD STOCK EXCHANGE LIMITED</t>
  </si>
  <si>
    <t>CLOSING RATE SUMMARY</t>
  </si>
  <si>
    <t>Unified Trading System (UTS)</t>
  </si>
  <si>
    <t xml:space="preserve">Previous Volume    </t>
  </si>
  <si>
    <t>Prv. ISE 10 Index     =</t>
  </si>
  <si>
    <t>Current   Volume</t>
  </si>
  <si>
    <t>Crr. ISE 10 Index   =</t>
  </si>
  <si>
    <t xml:space="preserve">Total                          </t>
  </si>
  <si>
    <t xml:space="preserve">Equal </t>
  </si>
  <si>
    <t xml:space="preserve"> =</t>
  </si>
  <si>
    <t xml:space="preserve">Plus                           </t>
  </si>
  <si>
    <t>Companies Name</t>
  </si>
  <si>
    <t>Symbol Code</t>
  </si>
  <si>
    <t xml:space="preserve">Change </t>
  </si>
  <si>
    <r>
      <t>ABL AMC Capital Prot. Fund</t>
    </r>
    <r>
      <rPr>
        <sz val="12"/>
        <rFont val="Times New Roman"/>
        <family val="1"/>
      </rPr>
      <t xml:space="preserve"> </t>
    </r>
  </si>
  <si>
    <t>Al-Meezan Mutual Fund</t>
  </si>
  <si>
    <t>Askari Equity Fund</t>
  </si>
  <si>
    <t>ISE 10 Index</t>
  </si>
  <si>
    <t>Metro Bank-Pakistan  Sover. Fund</t>
  </si>
  <si>
    <t>Meezan Cap. Prot. Fund-II</t>
  </si>
  <si>
    <t>MSF</t>
  </si>
  <si>
    <t>NIT Income Fund</t>
  </si>
  <si>
    <t>Pakistan Cash Management Fund</t>
  </si>
  <si>
    <t>Pakistan Capital Mkt. Fund</t>
  </si>
  <si>
    <t>Pak.Cap. Pro. Fund (Fixed In. Sec.)</t>
  </si>
  <si>
    <t>Pak. Int. Ele. Isl  Ass. Allo. F.</t>
  </si>
  <si>
    <t>PICIC-CF</t>
  </si>
  <si>
    <t>PICIC Stock Fund</t>
  </si>
  <si>
    <t>UBL Capital Protected Fund -II</t>
  </si>
  <si>
    <t xml:space="preserve">UBL Principal Protected Fund </t>
  </si>
  <si>
    <t>UPPF-1</t>
  </si>
  <si>
    <t xml:space="preserve">UBL Gov. Securities Fund </t>
  </si>
  <si>
    <t>United Composit Islamic Fund</t>
  </si>
  <si>
    <t>UBL Islamic Saving Fund</t>
  </si>
  <si>
    <r>
      <t>(</t>
    </r>
    <r>
      <rPr>
        <b/>
        <sz val="11"/>
        <color theme="1"/>
        <rFont val="CG Times"/>
        <family val="1"/>
      </rPr>
      <t xml:space="preserve">Income Units)  </t>
    </r>
    <r>
      <rPr>
        <sz val="11"/>
        <color theme="1"/>
        <rFont val="CG Times"/>
        <family val="1"/>
      </rPr>
      <t>Offer Price</t>
    </r>
  </si>
  <si>
    <r>
      <t>(</t>
    </r>
    <r>
      <rPr>
        <b/>
        <sz val="11"/>
        <color theme="1"/>
        <rFont val="CG Times"/>
        <family val="1"/>
      </rPr>
      <t xml:space="preserve">Income Units ) </t>
    </r>
    <r>
      <rPr>
        <sz val="11"/>
        <color theme="1"/>
        <rFont val="CG Times"/>
        <family val="1"/>
      </rPr>
      <t>Redemption Price</t>
    </r>
  </si>
  <si>
    <r>
      <t xml:space="preserve">(Growth Units)  </t>
    </r>
    <r>
      <rPr>
        <sz val="11"/>
        <color theme="1"/>
        <rFont val="CG Times"/>
        <family val="1"/>
      </rPr>
      <t>Offer Price</t>
    </r>
  </si>
  <si>
    <r>
      <t>(</t>
    </r>
    <r>
      <rPr>
        <b/>
        <sz val="11"/>
        <color theme="1"/>
        <rFont val="CG Times"/>
        <family val="1"/>
      </rPr>
      <t xml:space="preserve">Growth Units ) </t>
    </r>
    <r>
      <rPr>
        <sz val="11"/>
        <color theme="1"/>
        <rFont val="CG Times"/>
        <family val="1"/>
      </rPr>
      <t>Redemption Price</t>
    </r>
  </si>
  <si>
    <t xml:space="preserve">PICIC Energy Fund </t>
  </si>
  <si>
    <t xml:space="preserve">PICIC Growth Fund  </t>
  </si>
  <si>
    <t xml:space="preserve">PICIC Inv. Fund  </t>
  </si>
  <si>
    <t xml:space="preserve">Prudential Stock Fund. </t>
  </si>
  <si>
    <t xml:space="preserve">Tri-Star Mutual Fund </t>
  </si>
  <si>
    <t>MODARABAS</t>
  </si>
  <si>
    <t>B. F. Moradabad XD</t>
  </si>
  <si>
    <t>Elite Capital Modaraba XD</t>
  </si>
  <si>
    <t xml:space="preserve">IBL Modaraba Ist  </t>
  </si>
  <si>
    <t xml:space="preserve">Modaraba Al-Mali   </t>
  </si>
  <si>
    <t>Pak Modaraba  Ist XD</t>
  </si>
  <si>
    <t>Paramount Mod. Ist XD</t>
  </si>
  <si>
    <t xml:space="preserve">Punjab Modaraba  Ist </t>
  </si>
  <si>
    <t>Trust Modaraba. XD</t>
  </si>
  <si>
    <t>U.D.L.Modaraba. XD</t>
  </si>
  <si>
    <t xml:space="preserve">Unicap Modaraba. </t>
  </si>
  <si>
    <t>UNIM</t>
  </si>
  <si>
    <t xml:space="preserve">Capital Assets Leasing  </t>
  </si>
  <si>
    <t xml:space="preserve">English Leasing  </t>
  </si>
  <si>
    <t>National Asset Leasing</t>
  </si>
  <si>
    <t>Natover Lease &amp; Refinance Susp.</t>
  </si>
  <si>
    <t>NLRL</t>
  </si>
  <si>
    <t>Natover 11%  Pref.  Susp.</t>
  </si>
  <si>
    <t xml:space="preserve">P.I.C.L.  </t>
  </si>
  <si>
    <t xml:space="preserve">Saudi Pak Leasing  </t>
  </si>
  <si>
    <t xml:space="preserve">Al-Mal Securities &amp; Ser.  </t>
  </si>
  <si>
    <t xml:space="preserve">First Capital Securities </t>
  </si>
  <si>
    <t xml:space="preserve">First Dawood Inv. Bank </t>
  </si>
  <si>
    <t xml:space="preserve">Invest Capital Inv. Bank </t>
  </si>
  <si>
    <t xml:space="preserve">Javed Omer Vohara &amp; Co. </t>
  </si>
  <si>
    <t>JS Global Cap. Limited XD</t>
  </si>
  <si>
    <t>JSGCL</t>
  </si>
  <si>
    <t xml:space="preserve">Prudential D. G. House  </t>
  </si>
  <si>
    <t xml:space="preserve">Prudential Investment Bank </t>
  </si>
  <si>
    <t xml:space="preserve">Security Investment Bank </t>
  </si>
  <si>
    <t xml:space="preserve">Trust Investment Bank </t>
  </si>
  <si>
    <t xml:space="preserve">Bank Al Habib </t>
  </si>
  <si>
    <t xml:space="preserve">NIB Bank </t>
  </si>
  <si>
    <t xml:space="preserve">Silkbank (R ) </t>
  </si>
  <si>
    <t>Standard Chartered Bank XD</t>
  </si>
  <si>
    <t>INSURANCE</t>
  </si>
  <si>
    <t>Business &amp; Ind. Insurance</t>
  </si>
  <si>
    <t>BIIC</t>
  </si>
  <si>
    <t xml:space="preserve">PICIC Insurance Co. </t>
  </si>
  <si>
    <t xml:space="preserve">Pakistan Gen. Insurance </t>
  </si>
  <si>
    <t xml:space="preserve">Progressive  Insurance </t>
  </si>
  <si>
    <t xml:space="preserve">Shaheen Insurance </t>
  </si>
  <si>
    <t>Silver Star Insurance Susp.</t>
  </si>
  <si>
    <t>Allawasaya Textile XD</t>
  </si>
  <si>
    <t>Asim Textile</t>
  </si>
  <si>
    <t xml:space="preserve">Bilal Fibres  </t>
  </si>
  <si>
    <t xml:space="preserve">D. M Textile </t>
  </si>
  <si>
    <t xml:space="preserve">Elahi Cotton  </t>
  </si>
  <si>
    <t>Fazal Textile XD</t>
  </si>
  <si>
    <t>Glamour Textile XD</t>
  </si>
  <si>
    <t xml:space="preserve">Maqbool Textile </t>
  </si>
  <si>
    <t xml:space="preserve">Mukhtar Textile </t>
  </si>
  <si>
    <t xml:space="preserve">Aruj Garment </t>
  </si>
  <si>
    <t>Hala Enterprises susp.</t>
  </si>
  <si>
    <t xml:space="preserve">Jubilee Spinning &amp; Weaving </t>
  </si>
  <si>
    <t>Masood Textile XD</t>
  </si>
  <si>
    <t>Sapphire Fibres XD</t>
  </si>
  <si>
    <t>Schon Textile</t>
  </si>
  <si>
    <t xml:space="preserve">Taj Textile </t>
  </si>
  <si>
    <t xml:space="preserve">WOOLLEN  </t>
  </si>
  <si>
    <t xml:space="preserve">Dewan Salman Fibres </t>
  </si>
  <si>
    <t>National Fibres</t>
  </si>
  <si>
    <t xml:space="preserve">Crescent Jute </t>
  </si>
  <si>
    <t xml:space="preserve">Chashma Sugar  </t>
  </si>
  <si>
    <t xml:space="preserve">Shakarganj Mills  </t>
  </si>
  <si>
    <t xml:space="preserve">Sind Abadgar Sugar </t>
  </si>
  <si>
    <t>Akzo Noble Pakistan</t>
  </si>
  <si>
    <t>Dadabhoy Cement Susp.</t>
  </si>
  <si>
    <t xml:space="preserve">Fauji Cement  </t>
  </si>
  <si>
    <t>FECTC</t>
  </si>
  <si>
    <t>Flying Cement</t>
  </si>
  <si>
    <t xml:space="preserve">Maple Leaf (Preference) </t>
  </si>
  <si>
    <t>MLCFPS</t>
  </si>
  <si>
    <t>MLCF</t>
  </si>
  <si>
    <t xml:space="preserve">Pioneer Cement  </t>
  </si>
  <si>
    <t xml:space="preserve">PAKT </t>
  </si>
  <si>
    <t>Attock Refinery XD</t>
  </si>
  <si>
    <t>BYCO Petroleum</t>
  </si>
  <si>
    <t>BOYCO</t>
  </si>
  <si>
    <t xml:space="preserve">Genertech Pak  </t>
  </si>
  <si>
    <t xml:space="preserve">K. E. S. C. </t>
  </si>
  <si>
    <t xml:space="preserve">S. G. Power  </t>
  </si>
  <si>
    <t xml:space="preserve">Southern Electric </t>
  </si>
  <si>
    <t xml:space="preserve">Tri Star Power </t>
  </si>
  <si>
    <t xml:space="preserve">Sui Southern Gas </t>
  </si>
  <si>
    <t xml:space="preserve">Crescent Steel  </t>
  </si>
  <si>
    <t>Pakistan Engg.</t>
  </si>
  <si>
    <t xml:space="preserve">Dewan Farooque Motors </t>
  </si>
  <si>
    <t>Ghandhara Industries Ltd</t>
  </si>
  <si>
    <t>Ghandhara Nissan Ltd</t>
  </si>
  <si>
    <t xml:space="preserve">Ghani  Automobile Ind. </t>
  </si>
  <si>
    <t xml:space="preserve">Honda Atlas Cars </t>
  </si>
  <si>
    <t xml:space="preserve">Pak Elektron. </t>
  </si>
  <si>
    <t xml:space="preserve">P. I. A. Corporation </t>
  </si>
  <si>
    <t xml:space="preserve">NetSol Technologies </t>
  </si>
  <si>
    <t>NT</t>
  </si>
  <si>
    <t xml:space="preserve">Telecard Ltd </t>
  </si>
  <si>
    <t>Wateen Telecom Ltd.</t>
  </si>
  <si>
    <t xml:space="preserve">Engro Corporation </t>
  </si>
  <si>
    <t xml:space="preserve">Fatima Fertilizer </t>
  </si>
  <si>
    <t xml:space="preserve">Abbott Laboratories. </t>
  </si>
  <si>
    <t>CHEMICALS</t>
  </si>
  <si>
    <t>Arif Habib Corporation SD XD</t>
  </si>
  <si>
    <t xml:space="preserve">Berger Paints </t>
  </si>
  <si>
    <t xml:space="preserve">Engro Polymer &amp; Chem. </t>
  </si>
  <si>
    <t xml:space="preserve">Lotte Pakistan PTA  </t>
  </si>
  <si>
    <t>Central Forest.</t>
  </si>
  <si>
    <t xml:space="preserve">Punjab Oil Mills </t>
  </si>
  <si>
    <t>LEATHER &amp; TANNERIES</t>
  </si>
  <si>
    <t>Pakistan Leather susp.</t>
  </si>
  <si>
    <t>FOOD &amp; PERSONAL CARE PRODUCTS</t>
  </si>
  <si>
    <t xml:space="preserve">Quice Food </t>
  </si>
  <si>
    <t>Treet Corp. (PTCs)</t>
  </si>
  <si>
    <t xml:space="preserve">Emco Industries </t>
  </si>
  <si>
    <t xml:space="preserve">Shabbir Tiles </t>
  </si>
  <si>
    <t xml:space="preserve">Tariq Glass Ind. </t>
  </si>
  <si>
    <t xml:space="preserve">Diamond Industries Ltd. </t>
  </si>
  <si>
    <t>Gammon Pak</t>
  </si>
  <si>
    <t xml:space="preserve">Syed Match  </t>
  </si>
  <si>
    <t xml:space="preserve">B O N D </t>
  </si>
  <si>
    <t>Term Finance Certificate (TFC)</t>
  </si>
  <si>
    <t xml:space="preserve">Pakistan Mobile Comm. </t>
  </si>
  <si>
    <t>PMTFC3</t>
  </si>
  <si>
    <t>National Savings Bond 10 Years</t>
  </si>
  <si>
    <t>NSB 10 Y1</t>
  </si>
  <si>
    <t>National Savings Bond 3 Years</t>
  </si>
  <si>
    <t>NSB 3 Y1</t>
  </si>
  <si>
    <t>National Savings Bond 5 Years</t>
  </si>
  <si>
    <t>NSB 5 Y1</t>
  </si>
  <si>
    <t>FUTURE CONTRACTS</t>
  </si>
  <si>
    <t>Divisor</t>
  </si>
  <si>
    <t>Dawood Hercules</t>
  </si>
  <si>
    <t xml:space="preserve">ENGRO CORPORATION </t>
  </si>
  <si>
    <t>FATIMA FERT.</t>
  </si>
  <si>
    <t>PAKISTAN STATE OIL .</t>
  </si>
  <si>
    <t>Summit Bank (Pref. Shar)</t>
  </si>
  <si>
    <t>July</t>
  </si>
  <si>
    <t>August</t>
  </si>
  <si>
    <t>September</t>
  </si>
  <si>
    <t>-</t>
  </si>
  <si>
    <t>Azam Textile</t>
  </si>
  <si>
    <t>21/02/2012</t>
  </si>
  <si>
    <t>Jahangir Siddiqui &amp; Co.</t>
  </si>
  <si>
    <t>30/07/2012</t>
  </si>
  <si>
    <t>Dadabhoy Insurance Co. Ltd</t>
  </si>
  <si>
    <t>01/08/2012</t>
  </si>
  <si>
    <t>Indus Fruit Products Ltd.</t>
  </si>
  <si>
    <t>Mian Muhammad Sugar</t>
  </si>
  <si>
    <t>Sahrish Textile Mills</t>
  </si>
  <si>
    <t>The Ittefaq General Insurance</t>
  </si>
  <si>
    <t>Crescent Knitwear</t>
  </si>
  <si>
    <t>03/08/2012</t>
  </si>
  <si>
    <t>ISLAMABAD STOCK EXCHANGE  LIMITED</t>
  </si>
  <si>
    <t>MARKET STATISTICS REPORT</t>
  </si>
  <si>
    <t>MARKET TREND:</t>
  </si>
  <si>
    <t>COMPANIES TRADED:</t>
  </si>
  <si>
    <t>TOTAL</t>
  </si>
  <si>
    <t>PLUS</t>
  </si>
  <si>
    <t>MINUS</t>
  </si>
  <si>
    <t>EQUAL</t>
  </si>
  <si>
    <t>INDEX POSITION:</t>
  </si>
  <si>
    <t>INDEX</t>
  </si>
  <si>
    <t>Change</t>
  </si>
  <si>
    <t>ISE-10 Index:</t>
  </si>
  <si>
    <t>TOTAL VOLUME:</t>
  </si>
  <si>
    <t>Previous</t>
  </si>
  <si>
    <t>Current</t>
  </si>
  <si>
    <t>VOLUME LEADERS:</t>
  </si>
  <si>
    <t>VOLUME of Shares</t>
  </si>
  <si>
    <t>Syed M. Asghar Abbas Naqvi</t>
  </si>
  <si>
    <t>Amjad Iqbal</t>
  </si>
  <si>
    <t>Chief Manager</t>
  </si>
  <si>
    <t>Senior Officer  Listing &amp;  Compliance</t>
  </si>
  <si>
    <t>(Listing, Compliance &amp; Surveillance)</t>
  </si>
  <si>
    <t>22/11</t>
  </si>
  <si>
    <t>2011/12</t>
  </si>
  <si>
    <t>45% (iii)</t>
  </si>
  <si>
    <t>16/11</t>
  </si>
  <si>
    <t>Pakistan State Oil</t>
  </si>
  <si>
    <t>Biafo Industries XD</t>
  </si>
  <si>
    <t>Fauji Fertilizer Bin Qasim XD</t>
  </si>
  <si>
    <t xml:space="preserve">Biafo Industries </t>
  </si>
  <si>
    <t>October</t>
  </si>
  <si>
    <t>Karachi</t>
  </si>
  <si>
    <t>Faysal Bank  XB</t>
  </si>
  <si>
    <t>Faysal Bank XB</t>
  </si>
  <si>
    <t xml:space="preserve">Dawood Hercules Cor. </t>
  </si>
  <si>
    <t>23/11</t>
  </si>
  <si>
    <t>Fauji Fertilizer XD</t>
  </si>
  <si>
    <t xml:space="preserve">National Refinery </t>
  </si>
  <si>
    <t>United Bank XD</t>
  </si>
  <si>
    <r>
      <t>Asim Textile</t>
    </r>
    <r>
      <rPr>
        <i/>
        <sz val="10"/>
        <rFont val="CG Times"/>
        <family val="1"/>
      </rPr>
      <t xml:space="preserve">   </t>
    </r>
    <r>
      <rPr>
        <b/>
        <i/>
        <sz val="10"/>
        <rFont val="CG Times"/>
        <family val="1"/>
      </rPr>
      <t xml:space="preserve"> </t>
    </r>
  </si>
  <si>
    <t>Prudential Modaraba 1st XD</t>
  </si>
  <si>
    <t xml:space="preserve">Sazgar Engineering </t>
  </si>
  <si>
    <t>11.1656%B</t>
  </si>
  <si>
    <t>4.3335% B</t>
  </si>
  <si>
    <t>01/07</t>
  </si>
  <si>
    <t>12.6072%B</t>
  </si>
  <si>
    <t>0.6078%B</t>
  </si>
  <si>
    <t xml:space="preserve">Paramount Mod. Ist (R ) </t>
  </si>
  <si>
    <t>Paramount Mod. 1st (R )</t>
  </si>
  <si>
    <t xml:space="preserve">Cherat Cement </t>
  </si>
  <si>
    <t xml:space="preserve">Kohat Cement </t>
  </si>
  <si>
    <t xml:space="preserve">Indus Motors Company </t>
  </si>
  <si>
    <t xml:space="preserve">Indus Motors </t>
  </si>
  <si>
    <t xml:space="preserve">Faisal Spinning  </t>
  </si>
  <si>
    <t xml:space="preserve">Gadoon Textile </t>
  </si>
  <si>
    <t xml:space="preserve">Shifa Int. Hospitals  </t>
  </si>
  <si>
    <t xml:space="preserve">Shifa Int. Hospitals </t>
  </si>
  <si>
    <t xml:space="preserve">Ferozsons Laboratries </t>
  </si>
  <si>
    <t xml:space="preserve">Ferozsons Lab.  </t>
  </si>
  <si>
    <t xml:space="preserve">Highnoon Laboratories </t>
  </si>
  <si>
    <t>Searle Company</t>
  </si>
  <si>
    <t xml:space="preserve">Hub Power Co. </t>
  </si>
  <si>
    <t xml:space="preserve">Hub Power CO. </t>
  </si>
  <si>
    <t xml:space="preserve">Allied Bank  </t>
  </si>
  <si>
    <t xml:space="preserve">Allied Bank </t>
  </si>
  <si>
    <t xml:space="preserve">Askari Gen. Insurance </t>
  </si>
  <si>
    <t xml:space="preserve">Orix Leasing  </t>
  </si>
  <si>
    <t xml:space="preserve">Standard Chart. Leasing </t>
  </si>
  <si>
    <t xml:space="preserve">ICI Pakistan </t>
  </si>
  <si>
    <t xml:space="preserve">Fauji Fertilizer Bin Qasim </t>
  </si>
  <si>
    <t xml:space="preserve">Linde Pakistan Ltd. </t>
  </si>
  <si>
    <t xml:space="preserve">National Foods  </t>
  </si>
  <si>
    <t xml:space="preserve">UniLever Pakistan </t>
  </si>
  <si>
    <t xml:space="preserve">Shield Corporation </t>
  </si>
  <si>
    <t xml:space="preserve">National Food   </t>
  </si>
  <si>
    <t xml:space="preserve">Bannu Woollen Mills </t>
  </si>
  <si>
    <t xml:space="preserve">Gatron Industries </t>
  </si>
  <si>
    <t xml:space="preserve">Blessed Textile  </t>
  </si>
  <si>
    <r>
      <t xml:space="preserve">Crescent Fibres </t>
    </r>
    <r>
      <rPr>
        <b/>
        <sz val="10"/>
        <color theme="1"/>
        <rFont val="CG Times"/>
        <family val="1"/>
      </rPr>
      <t xml:space="preserve"> </t>
    </r>
  </si>
  <si>
    <t xml:space="preserve">Habib Bank Limited </t>
  </si>
  <si>
    <t xml:space="preserve">H. B. L Modaraba </t>
  </si>
  <si>
    <t xml:space="preserve">Ahmed Hassan Tex. </t>
  </si>
  <si>
    <t xml:space="preserve">Kohat Textile </t>
  </si>
  <si>
    <t xml:space="preserve">Sana Industries  </t>
  </si>
  <si>
    <t>50%(iii)</t>
  </si>
  <si>
    <t>November</t>
  </si>
  <si>
    <t>31.13*</t>
  </si>
  <si>
    <t>06/12</t>
  </si>
  <si>
    <t>30/10</t>
  </si>
  <si>
    <t>24/11</t>
  </si>
  <si>
    <t>08/11</t>
  </si>
  <si>
    <t>154.79%RNil</t>
  </si>
  <si>
    <t>03/08</t>
  </si>
  <si>
    <t>19/12</t>
  </si>
  <si>
    <t>01/11</t>
  </si>
  <si>
    <t xml:space="preserve">Sitara Chemicals </t>
  </si>
  <si>
    <t xml:space="preserve">Sardar Chemical </t>
  </si>
  <si>
    <t xml:space="preserve">Al-Khair Gadoon </t>
  </si>
  <si>
    <t>Oil &amp; Gas Dev. Co. XD</t>
  </si>
  <si>
    <t>Mari Petroleum</t>
  </si>
  <si>
    <t xml:space="preserve">International Ind. </t>
  </si>
  <si>
    <t>Mari Gas Petroleum</t>
  </si>
  <si>
    <t>Soneri Bank XB</t>
  </si>
  <si>
    <t>Unilever Pakistan</t>
  </si>
  <si>
    <t xml:space="preserve">Pakistan Tobacco </t>
  </si>
  <si>
    <t>25/12</t>
  </si>
  <si>
    <t>Pakistan Tobacco</t>
  </si>
  <si>
    <t>UBL Islamic Cash Fund</t>
  </si>
  <si>
    <t>UICF</t>
  </si>
  <si>
    <t>UBL Islamic Cash  Fund</t>
  </si>
  <si>
    <t>KMIF</t>
  </si>
  <si>
    <t>KSE Meezan Index Fund</t>
  </si>
  <si>
    <t>JNA.</t>
  </si>
  <si>
    <t>HUBC- JAN.</t>
  </si>
  <si>
    <t>OGDC- JAN.</t>
  </si>
  <si>
    <t>PTCL-  JAN.</t>
  </si>
  <si>
    <t>PSO-    JAN.</t>
  </si>
  <si>
    <t>FFBL-  JAN.</t>
  </si>
  <si>
    <t>Contract Period Monday  Dec.  24, 12 to Thursday  Jan.  24, 2013 or</t>
  </si>
  <si>
    <t>Friday Jan 25, 2012and Settlement on Tuesday Januay 29, 2013.</t>
  </si>
  <si>
    <t>20/12</t>
  </si>
  <si>
    <t>Rs. 2.78</t>
  </si>
  <si>
    <t>Rs. 5.13</t>
  </si>
  <si>
    <t>5.77%B (iii)</t>
  </si>
  <si>
    <t>24/12</t>
  </si>
  <si>
    <t>2.16% B (ii)</t>
  </si>
  <si>
    <t>Contract Period  Monday December 24, 2012 to Thursday  January 24, 2013 or Friday Jan 25, 2013 and Settlement on Tuesday January 29, 2013.</t>
  </si>
  <si>
    <t>26/02/2013</t>
  </si>
  <si>
    <t>AHCL-   JAN.</t>
  </si>
  <si>
    <t>ATRL -   JAN.</t>
  </si>
  <si>
    <t>BAFL -  JAN.</t>
  </si>
  <si>
    <t>BAHL - JAN.</t>
  </si>
  <si>
    <t>DGKC- JAN.</t>
  </si>
  <si>
    <t>DAWOOD- JAN.</t>
  </si>
  <si>
    <t>ENGRO -JAN.</t>
  </si>
  <si>
    <t>FATIM JAN.</t>
  </si>
  <si>
    <t>FFBL -  JAN.</t>
  </si>
  <si>
    <t>FFC-     JAN.</t>
  </si>
  <si>
    <t>KAPCO JAN.</t>
  </si>
  <si>
    <t>LOT - JAN.</t>
  </si>
  <si>
    <t>LUCK - JAN.</t>
  </si>
  <si>
    <t>MCB - JAN.</t>
  </si>
  <si>
    <t>NBP-   JAN.</t>
  </si>
  <si>
    <t>NML-   JAN.</t>
  </si>
  <si>
    <t>NETSOL-JAN.</t>
  </si>
  <si>
    <t>POL-    JAN.</t>
  </si>
  <si>
    <t>PPL-    JAN.</t>
  </si>
  <si>
    <t>PSO-  JAN.</t>
  </si>
  <si>
    <t>PTC-   JAN.</t>
  </si>
  <si>
    <t>UBL-  JAN.</t>
  </si>
  <si>
    <t>1.1413%B</t>
  </si>
  <si>
    <t>2.62%</t>
  </si>
  <si>
    <t>10.17% (vi)</t>
  </si>
  <si>
    <t>10.510%(vi)</t>
  </si>
  <si>
    <t xml:space="preserve">12.73% </t>
  </si>
  <si>
    <t>16.75%(vi)</t>
  </si>
  <si>
    <t>Siemens Engineering XD</t>
  </si>
  <si>
    <t xml:space="preserve">Prudential Modaraba Ist </t>
  </si>
  <si>
    <t xml:space="preserve">Safeway Mutual Fund </t>
  </si>
  <si>
    <t>17.50% (i)</t>
  </si>
  <si>
    <t>December</t>
  </si>
  <si>
    <t xml:space="preserve">Asian Stock Fund  </t>
  </si>
  <si>
    <t>4.66%</t>
  </si>
  <si>
    <t>08/01/2013</t>
  </si>
  <si>
    <t>Samba Bank #</t>
  </si>
  <si>
    <t>17/01/2013</t>
  </si>
  <si>
    <t>Sindh Abadgar Sugar</t>
  </si>
  <si>
    <t>30/01/2013</t>
  </si>
  <si>
    <t>4:00</t>
  </si>
  <si>
    <t>Chashma Sugar</t>
  </si>
  <si>
    <t>21/01/2013</t>
  </si>
  <si>
    <t>Mardan</t>
  </si>
  <si>
    <t>Premier Sugar</t>
  </si>
  <si>
    <t>Baba Farid Sugar</t>
  </si>
  <si>
    <t>22/01/2013</t>
  </si>
  <si>
    <t>29/01/2013</t>
  </si>
  <si>
    <t>Okara</t>
  </si>
  <si>
    <t>Mitchells fruit Farms</t>
  </si>
  <si>
    <t>23/01/2013</t>
  </si>
  <si>
    <t>31/01/2013</t>
  </si>
  <si>
    <t>15/01/2013</t>
  </si>
  <si>
    <t>16/01/2013</t>
  </si>
  <si>
    <t>Lahore</t>
  </si>
  <si>
    <t>Noon Sugar</t>
  </si>
  <si>
    <t>25/01/2013</t>
  </si>
  <si>
    <t>18/01/2013</t>
  </si>
  <si>
    <t>24/01/2013</t>
  </si>
  <si>
    <t>75% 25%B</t>
  </si>
  <si>
    <t>23/01</t>
  </si>
  <si>
    <t xml:space="preserve">                   Total Number of Listed Securities = 250</t>
  </si>
  <si>
    <t>Fazal Vagetable Ghee Mills</t>
  </si>
  <si>
    <t>Shakarganj Mills</t>
  </si>
  <si>
    <t>Ghani Automobile #</t>
  </si>
  <si>
    <t>Safeway Mutual Fund #</t>
  </si>
  <si>
    <t>Asian Stocks Fund #</t>
  </si>
  <si>
    <t>22.50% (F)</t>
  </si>
  <si>
    <t>FSD</t>
  </si>
  <si>
    <t>Fauji Fertilizer Bin Qasim</t>
  </si>
  <si>
    <t>14/03/2013</t>
  </si>
  <si>
    <t>22/03/2013</t>
  </si>
  <si>
    <t>20% (F)</t>
  </si>
  <si>
    <t>20/03/2013</t>
  </si>
  <si>
    <t>Rawalpindi</t>
  </si>
  <si>
    <t xml:space="preserve">45% </t>
  </si>
  <si>
    <t>14/03</t>
  </si>
  <si>
    <t>Mitchell's Fruit Farms SPOT</t>
  </si>
  <si>
    <t>Siemens Pakistan Eng.</t>
  </si>
  <si>
    <t>Kot Addu Power</t>
  </si>
  <si>
    <t>20/02/2013</t>
  </si>
  <si>
    <t>Bank of Punjab (at a discount of Rs. 0.50 per Share)</t>
  </si>
  <si>
    <t>99.53%</t>
  </si>
  <si>
    <t>Maple Leaf Cement</t>
  </si>
  <si>
    <t>Fauji Cement Company</t>
  </si>
  <si>
    <t>NO. ISE/LCS/QUOT/013/2013</t>
  </si>
  <si>
    <r>
      <t>Friday January 18,</t>
    </r>
    <r>
      <rPr>
        <b/>
        <sz val="11"/>
        <color theme="1"/>
        <rFont val="CG Times"/>
        <family val="1"/>
      </rPr>
      <t xml:space="preserve"> 2013</t>
    </r>
  </si>
  <si>
    <t>From 9:30 A.M to 04:30 P.M</t>
  </si>
  <si>
    <t>Noon Sugar SPOT</t>
  </si>
  <si>
    <t>Noon Sugar  SPOT</t>
  </si>
  <si>
    <r>
      <t>Top Gainer</t>
    </r>
    <r>
      <rPr>
        <b/>
        <u/>
        <sz val="12"/>
        <rFont val="CG Times"/>
        <family val="1"/>
      </rPr>
      <t xml:space="preserve"> National Foods </t>
    </r>
    <r>
      <rPr>
        <b/>
        <sz val="12"/>
        <rFont val="CG Times"/>
        <family val="1"/>
      </rPr>
      <t>R</t>
    </r>
    <r>
      <rPr>
        <b/>
        <i/>
        <sz val="12"/>
        <rFont val="CG Times"/>
        <family val="1"/>
      </rPr>
      <t>s.</t>
    </r>
    <r>
      <rPr>
        <b/>
        <i/>
        <u/>
        <sz val="12"/>
        <rFont val="CG Times"/>
        <family val="1"/>
      </rPr>
      <t xml:space="preserve"> 283.23 </t>
    </r>
    <r>
      <rPr>
        <b/>
        <i/>
        <sz val="12"/>
        <rFont val="CG Times"/>
        <family val="1"/>
      </rPr>
      <t>w</t>
    </r>
    <r>
      <rPr>
        <b/>
        <sz val="12"/>
        <rFont val="CG Times"/>
        <family val="1"/>
      </rPr>
      <t xml:space="preserve">ith an increase of </t>
    </r>
    <r>
      <rPr>
        <b/>
        <i/>
        <u/>
        <sz val="12"/>
        <rFont val="CG Times"/>
        <family val="1"/>
      </rPr>
      <t>Rs._+ 12.20.</t>
    </r>
  </si>
  <si>
    <r>
      <t>Top Loser</t>
    </r>
    <r>
      <rPr>
        <b/>
        <u/>
        <sz val="12"/>
        <rFont val="Cg times"/>
      </rPr>
      <t xml:space="preserve">  Sonafi Aventis Pakistan </t>
    </r>
    <r>
      <rPr>
        <i/>
        <sz val="12"/>
        <rFont val="CG Times"/>
        <family val="1"/>
      </rPr>
      <t>at</t>
    </r>
    <r>
      <rPr>
        <b/>
        <i/>
        <sz val="12"/>
        <rFont val="CG Times"/>
        <family val="1"/>
      </rPr>
      <t>Rs</t>
    </r>
    <r>
      <rPr>
        <b/>
        <i/>
        <u/>
        <sz val="12"/>
        <rFont val="CG Times"/>
      </rPr>
      <t xml:space="preserve">. 320.00 </t>
    </r>
    <r>
      <rPr>
        <b/>
        <sz val="12"/>
        <rFont val="CG Times"/>
        <family val="1"/>
      </rPr>
      <t xml:space="preserve">with a decrease of </t>
    </r>
    <r>
      <rPr>
        <b/>
        <i/>
        <u/>
        <sz val="12"/>
        <rFont val="CG Times"/>
        <family val="1"/>
      </rPr>
      <t xml:space="preserve"> Rs  -10.00.</t>
    </r>
  </si>
  <si>
    <t>Askari Bank Ltd.</t>
  </si>
  <si>
    <t>ISE CROSS BTB BUY VOLUME 17, January 2013</t>
  </si>
  <si>
    <t>ISE CROSS BTB SELL VOLUME 17, January  2013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</si>
</sst>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  <numFmt numFmtId="167" formatCode="#,##0.000_);\(#,##0.000\)"/>
    <numFmt numFmtId="168" formatCode="0.000_)"/>
    <numFmt numFmtId="169" formatCode="_(* #,##0.000_);_(* \(#,##0.000\);_(* &quot;-&quot;??_);_(@_)"/>
    <numFmt numFmtId="170" formatCode="0.000"/>
    <numFmt numFmtId="171" formatCode="mm\/dd\/yy_)"/>
    <numFmt numFmtId="172" formatCode="0.0"/>
    <numFmt numFmtId="173" formatCode="0.0000"/>
    <numFmt numFmtId="174" formatCode="0.00000E+00"/>
  </numFmts>
  <fonts count="90">
    <font>
      <sz val="10"/>
      <name val="Arial"/>
    </font>
    <font>
      <sz val="10"/>
      <name val="Arial"/>
      <family val="2"/>
    </font>
    <font>
      <b/>
      <i/>
      <sz val="12"/>
      <name val="CG Times"/>
      <family val="1"/>
    </font>
    <font>
      <b/>
      <i/>
      <sz val="10"/>
      <name val="CG Times"/>
      <family val="1"/>
    </font>
    <font>
      <b/>
      <i/>
      <sz val="12"/>
      <color indexed="8"/>
      <name val="CG Times"/>
      <family val="1"/>
    </font>
    <font>
      <b/>
      <i/>
      <sz val="11"/>
      <name val="CG Times"/>
      <family val="1"/>
    </font>
    <font>
      <b/>
      <i/>
      <sz val="12"/>
      <name val="CG Times"/>
    </font>
    <font>
      <b/>
      <i/>
      <u/>
      <sz val="12"/>
      <name val="CG Times"/>
    </font>
    <font>
      <b/>
      <i/>
      <sz val="10"/>
      <color indexed="8"/>
      <name val="CG Times"/>
      <family val="1"/>
    </font>
    <font>
      <sz val="10"/>
      <color indexed="8"/>
      <name val="CG Times"/>
      <family val="1"/>
    </font>
    <font>
      <b/>
      <i/>
      <u/>
      <sz val="12"/>
      <name val="CG Times"/>
      <family val="1"/>
    </font>
    <font>
      <b/>
      <i/>
      <u/>
      <sz val="10"/>
      <name val="CG Times"/>
      <family val="1"/>
    </font>
    <font>
      <b/>
      <i/>
      <sz val="10"/>
      <name val="CG Times"/>
    </font>
    <font>
      <b/>
      <i/>
      <sz val="8"/>
      <name val="CG Times"/>
    </font>
    <font>
      <b/>
      <i/>
      <sz val="9"/>
      <name val="CG Times"/>
      <family val="1"/>
    </font>
    <font>
      <b/>
      <sz val="12"/>
      <name val="Cg times"/>
    </font>
    <font>
      <b/>
      <sz val="11"/>
      <name val="CG Times"/>
    </font>
    <font>
      <b/>
      <i/>
      <u/>
      <sz val="8"/>
      <name val="CG Times"/>
    </font>
    <font>
      <b/>
      <i/>
      <sz val="12"/>
      <color indexed="9"/>
      <name val="CG Times"/>
      <family val="1"/>
    </font>
    <font>
      <b/>
      <i/>
      <sz val="14"/>
      <name val="CG Times"/>
      <family val="1"/>
    </font>
    <font>
      <b/>
      <i/>
      <u/>
      <sz val="14"/>
      <name val="CG Times"/>
    </font>
    <font>
      <b/>
      <sz val="12"/>
      <color indexed="8"/>
      <name val="CG Times"/>
      <family val="1"/>
    </font>
    <font>
      <b/>
      <sz val="12"/>
      <color indexed="63"/>
      <name val="CG Times"/>
      <family val="1"/>
    </font>
    <font>
      <b/>
      <sz val="10"/>
      <color indexed="8"/>
      <name val="CG Times"/>
      <family val="1"/>
    </font>
    <font>
      <b/>
      <sz val="10"/>
      <color indexed="8"/>
      <name val="Arial"/>
      <family val="2"/>
    </font>
    <font>
      <b/>
      <sz val="11"/>
      <name val="CG Times"/>
      <family val="1"/>
    </font>
    <font>
      <b/>
      <sz val="10"/>
      <name val="CG Times"/>
      <family val="1"/>
    </font>
    <font>
      <b/>
      <sz val="12"/>
      <name val="CG Times"/>
      <family val="1"/>
    </font>
    <font>
      <b/>
      <sz val="12"/>
      <color indexed="9"/>
      <name val="CG Times"/>
      <family val="1"/>
    </font>
    <font>
      <b/>
      <sz val="10"/>
      <name val="CG Times"/>
    </font>
    <font>
      <b/>
      <sz val="9"/>
      <name val="CG Times"/>
    </font>
    <font>
      <b/>
      <sz val="8"/>
      <name val="CG Times"/>
      <family val="1"/>
    </font>
    <font>
      <b/>
      <sz val="6"/>
      <name val="CG Times"/>
      <family val="1"/>
    </font>
    <font>
      <b/>
      <sz val="7"/>
      <name val="CG Times"/>
    </font>
    <font>
      <b/>
      <sz val="9"/>
      <name val="CG Times"/>
      <family val="1"/>
    </font>
    <font>
      <sz val="12"/>
      <name val="Cg times"/>
    </font>
    <font>
      <b/>
      <sz val="14"/>
      <name val="CG Times"/>
      <family val="1"/>
    </font>
    <font>
      <b/>
      <i/>
      <sz val="13"/>
      <color indexed="9"/>
      <name val="CG Times"/>
      <family val="1"/>
    </font>
    <font>
      <b/>
      <sz val="13"/>
      <color indexed="9"/>
      <name val="CG Times"/>
      <family val="1"/>
    </font>
    <font>
      <sz val="9"/>
      <name val="CG Times"/>
    </font>
    <font>
      <b/>
      <sz val="8"/>
      <name val="CG Times"/>
    </font>
    <font>
      <b/>
      <u/>
      <sz val="12"/>
      <name val="Cg times"/>
    </font>
    <font>
      <b/>
      <sz val="10"/>
      <color theme="1"/>
      <name val="CG Times"/>
    </font>
    <font>
      <i/>
      <sz val="10"/>
      <name val="CG Times"/>
      <family val="1"/>
    </font>
    <font>
      <b/>
      <i/>
      <sz val="10"/>
      <color indexed="9"/>
      <name val="CG Times"/>
      <family val="1"/>
    </font>
    <font>
      <i/>
      <u/>
      <sz val="10"/>
      <name val="CG Times"/>
      <family val="1"/>
    </font>
    <font>
      <b/>
      <i/>
      <sz val="8"/>
      <color indexed="8"/>
      <name val="CG Times"/>
    </font>
    <font>
      <b/>
      <i/>
      <u/>
      <sz val="8"/>
      <color indexed="9"/>
      <name val="CG Times"/>
    </font>
    <font>
      <b/>
      <i/>
      <u/>
      <sz val="10"/>
      <color indexed="9"/>
      <name val="CG Times"/>
      <family val="1"/>
    </font>
    <font>
      <b/>
      <sz val="12"/>
      <color theme="1"/>
      <name val="Cg times"/>
    </font>
    <font>
      <b/>
      <i/>
      <sz val="8"/>
      <name val="CG Times"/>
      <family val="1"/>
    </font>
    <font>
      <b/>
      <i/>
      <sz val="10"/>
      <color indexed="8"/>
      <name val="CG Times"/>
    </font>
    <font>
      <sz val="10"/>
      <name val="Arial"/>
      <family val="2"/>
    </font>
    <font>
      <b/>
      <sz val="18"/>
      <color theme="1"/>
      <name val="CG Times"/>
    </font>
    <font>
      <b/>
      <sz val="14"/>
      <color theme="1"/>
      <name val="CG Times"/>
      <family val="1"/>
    </font>
    <font>
      <b/>
      <sz val="12"/>
      <color theme="1"/>
      <name val="CG Times"/>
      <family val="1"/>
    </font>
    <font>
      <b/>
      <sz val="11"/>
      <color theme="1"/>
      <name val="CG Times"/>
      <family val="1"/>
    </font>
    <font>
      <b/>
      <sz val="11"/>
      <color theme="1"/>
      <name val="Arial"/>
      <family val="2"/>
    </font>
    <font>
      <b/>
      <sz val="10"/>
      <color theme="1"/>
      <name val="CG Times"/>
      <family val="1"/>
    </font>
    <font>
      <b/>
      <sz val="10"/>
      <color theme="1"/>
      <name val="Arial"/>
      <family val="2"/>
    </font>
    <font>
      <b/>
      <u/>
      <sz val="11"/>
      <color theme="1"/>
      <name val="CG Times"/>
      <family val="1"/>
    </font>
    <font>
      <b/>
      <u/>
      <sz val="10"/>
      <color theme="1"/>
      <name val="CG Times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G Times"/>
      <family val="1"/>
    </font>
    <font>
      <b/>
      <sz val="11"/>
      <color theme="1"/>
      <name val="CG Times"/>
    </font>
    <font>
      <b/>
      <i/>
      <sz val="12"/>
      <color theme="1"/>
      <name val="CG Times"/>
      <family val="1"/>
    </font>
    <font>
      <sz val="11"/>
      <name val="CG Times"/>
      <family val="1"/>
    </font>
    <font>
      <b/>
      <i/>
      <sz val="12"/>
      <color rgb="FFFF0000"/>
      <name val="CG Times"/>
      <family val="1"/>
    </font>
    <font>
      <b/>
      <sz val="11"/>
      <color rgb="FFFF0000"/>
      <name val="CG Times"/>
      <family val="1"/>
    </font>
    <font>
      <b/>
      <sz val="10"/>
      <color rgb="FFFF0000"/>
      <name val="CG Times"/>
      <family val="1"/>
    </font>
    <font>
      <b/>
      <sz val="12"/>
      <color rgb="FFFF0000"/>
      <name val="CG Times"/>
      <family val="1"/>
    </font>
    <font>
      <b/>
      <u/>
      <sz val="14"/>
      <color theme="1"/>
      <name val="CG Times"/>
      <family val="1"/>
    </font>
    <font>
      <b/>
      <i/>
      <sz val="9"/>
      <name val="CG Times"/>
    </font>
    <font>
      <b/>
      <sz val="14"/>
      <name val="CG Times"/>
    </font>
    <font>
      <sz val="23"/>
      <color indexed="22"/>
      <name val="Impact"/>
      <family val="2"/>
    </font>
    <font>
      <b/>
      <sz val="10"/>
      <color rgb="FFFF0000"/>
      <name val="CG Times"/>
    </font>
    <font>
      <b/>
      <sz val="10"/>
      <color rgb="FFC00000"/>
      <name val="CG Times"/>
    </font>
    <font>
      <b/>
      <sz val="10"/>
      <color rgb="FF008000"/>
      <name val="CG Times"/>
    </font>
    <font>
      <b/>
      <u/>
      <sz val="10"/>
      <name val="Cg times"/>
    </font>
    <font>
      <b/>
      <sz val="10"/>
      <color rgb="FF00B050"/>
      <name val="CG Times"/>
    </font>
    <font>
      <b/>
      <u/>
      <sz val="12"/>
      <name val="CG Times"/>
      <family val="1"/>
    </font>
    <font>
      <i/>
      <sz val="12"/>
      <name val="CG Times"/>
      <family val="1"/>
    </font>
    <font>
      <sz val="10"/>
      <name val="CG Times"/>
    </font>
    <font>
      <sz val="11"/>
      <name val="Calibri"/>
      <family val="2"/>
    </font>
    <font>
      <b/>
      <sz val="12"/>
      <color theme="1"/>
      <name val="Calibri"/>
      <family val="2"/>
    </font>
    <font>
      <sz val="12"/>
      <name val="Helv"/>
    </font>
    <font>
      <b/>
      <sz val="10"/>
      <name val="Arial"/>
      <family val="2"/>
    </font>
    <font>
      <b/>
      <sz val="18"/>
      <name val="CG Times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39" fontId="86" fillId="0" borderId="0"/>
  </cellStyleXfs>
  <cellXfs count="927">
    <xf numFmtId="0" fontId="0" fillId="0" borderId="0" xfId="0"/>
    <xf numFmtId="0" fontId="2" fillId="2" borderId="0" xfId="0" applyFont="1" applyFill="1"/>
    <xf numFmtId="164" fontId="2" fillId="2" borderId="2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/>
    <xf numFmtId="164" fontId="2" fillId="2" borderId="0" xfId="0" applyNumberFormat="1" applyFont="1" applyFill="1" applyBorder="1" applyProtection="1"/>
    <xf numFmtId="0" fontId="3" fillId="2" borderId="0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2" fillId="2" borderId="0" xfId="0" quotePrefix="1" applyNumberFormat="1" applyFont="1" applyFill="1" applyBorder="1" applyAlignment="1" applyProtection="1">
      <alignment horizontal="center"/>
    </xf>
    <xf numFmtId="164" fontId="2" fillId="2" borderId="5" xfId="0" quotePrefix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5" fontId="2" fillId="2" borderId="0" xfId="0" applyNumberFormat="1" applyFont="1" applyFill="1" applyProtection="1"/>
    <xf numFmtId="168" fontId="2" fillId="2" borderId="0" xfId="0" applyNumberFormat="1" applyFont="1" applyFill="1" applyProtection="1"/>
    <xf numFmtId="0" fontId="2" fillId="2" borderId="5" xfId="0" quotePrefix="1" applyFont="1" applyFill="1" applyBorder="1" applyAlignment="1">
      <alignment horizontal="center"/>
    </xf>
    <xf numFmtId="167" fontId="3" fillId="2" borderId="0" xfId="0" applyNumberFormat="1" applyFont="1" applyFill="1" applyBorder="1" applyProtection="1"/>
    <xf numFmtId="165" fontId="2" fillId="2" borderId="0" xfId="0" applyNumberFormat="1" applyFont="1" applyFill="1" applyBorder="1" applyProtection="1"/>
    <xf numFmtId="164" fontId="2" fillId="2" borderId="2" xfId="0" quotePrefix="1" applyNumberFormat="1" applyFont="1" applyFill="1" applyBorder="1" applyAlignment="1" applyProtection="1">
      <alignment horizontal="center"/>
    </xf>
    <xf numFmtId="167" fontId="2" fillId="2" borderId="0" xfId="0" applyNumberFormat="1" applyFont="1" applyFill="1" applyBorder="1" applyProtection="1"/>
    <xf numFmtId="0" fontId="3" fillId="2" borderId="0" xfId="0" applyFont="1" applyFill="1"/>
    <xf numFmtId="0" fontId="2" fillId="2" borderId="0" xfId="0" applyFont="1" applyFill="1" applyBorder="1" applyAlignment="1">
      <alignment horizontal="centerContinuous"/>
    </xf>
    <xf numFmtId="164" fontId="3" fillId="2" borderId="3" xfId="0" applyNumberFormat="1" applyFont="1" applyFill="1" applyBorder="1" applyAlignment="1" applyProtection="1">
      <alignment horizontal="center"/>
    </xf>
    <xf numFmtId="168" fontId="2" fillId="2" borderId="0" xfId="0" applyNumberFormat="1" applyFont="1" applyFill="1"/>
    <xf numFmtId="0" fontId="2" fillId="2" borderId="2" xfId="0" applyFont="1" applyFill="1" applyBorder="1"/>
    <xf numFmtId="164" fontId="2" fillId="2" borderId="1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left"/>
    </xf>
    <xf numFmtId="164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/>
    <xf numFmtId="164" fontId="2" fillId="2" borderId="7" xfId="0" applyNumberFormat="1" applyFont="1" applyFill="1" applyBorder="1" applyAlignment="1" applyProtection="1">
      <alignment horizontal="center"/>
    </xf>
    <xf numFmtId="164" fontId="2" fillId="2" borderId="8" xfId="0" applyNumberFormat="1" applyFont="1" applyFill="1" applyBorder="1" applyAlignment="1" applyProtection="1">
      <alignment horizontal="left"/>
    </xf>
    <xf numFmtId="2" fontId="2" fillId="2" borderId="0" xfId="0" applyNumberFormat="1" applyFont="1" applyFill="1" applyBorder="1"/>
    <xf numFmtId="0" fontId="2" fillId="2" borderId="10" xfId="0" applyFont="1" applyFill="1" applyBorder="1"/>
    <xf numFmtId="0" fontId="2" fillId="2" borderId="0" xfId="0" quotePrefix="1" applyFont="1" applyFill="1" applyBorder="1" applyAlignment="1">
      <alignment horizontal="center"/>
    </xf>
    <xf numFmtId="164" fontId="11" fillId="2" borderId="7" xfId="0" applyNumberFormat="1" applyFont="1" applyFill="1" applyBorder="1" applyAlignment="1" applyProtection="1">
      <alignment horizontal="left"/>
    </xf>
    <xf numFmtId="2" fontId="2" fillId="2" borderId="0" xfId="0" applyNumberFormat="1" applyFont="1" applyFill="1"/>
    <xf numFmtId="164" fontId="2" fillId="2" borderId="8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Protection="1"/>
    <xf numFmtId="0" fontId="2" fillId="2" borderId="14" xfId="0" applyFont="1" applyFill="1" applyBorder="1"/>
    <xf numFmtId="0" fontId="2" fillId="2" borderId="15" xfId="0" applyFont="1" applyFill="1" applyBorder="1"/>
    <xf numFmtId="167" fontId="2" fillId="2" borderId="22" xfId="0" applyNumberFormat="1" applyFont="1" applyFill="1" applyBorder="1" applyProtection="1"/>
    <xf numFmtId="164" fontId="2" fillId="2" borderId="9" xfId="0" applyNumberFormat="1" applyFont="1" applyFill="1" applyBorder="1" applyAlignment="1" applyProtection="1">
      <alignment horizontal="left"/>
    </xf>
    <xf numFmtId="164" fontId="7" fillId="2" borderId="14" xfId="0" applyNumberFormat="1" applyFont="1" applyFill="1" applyBorder="1" applyAlignment="1" applyProtection="1">
      <alignment horizontal="center"/>
    </xf>
    <xf numFmtId="167" fontId="2" fillId="2" borderId="15" xfId="0" applyNumberFormat="1" applyFont="1" applyFill="1" applyBorder="1" applyProtection="1"/>
    <xf numFmtId="0" fontId="2" fillId="2" borderId="0" xfId="0" applyFont="1" applyFill="1" applyBorder="1" applyAlignment="1" applyProtection="1"/>
    <xf numFmtId="0" fontId="2" fillId="2" borderId="0" xfId="0" applyFont="1" applyFill="1" applyBorder="1" applyAlignment="1"/>
    <xf numFmtId="0" fontId="2" fillId="2" borderId="9" xfId="0" applyFont="1" applyFill="1" applyBorder="1"/>
    <xf numFmtId="164" fontId="6" fillId="2" borderId="14" xfId="0" applyNumberFormat="1" applyFont="1" applyFill="1" applyBorder="1" applyAlignment="1" applyProtection="1">
      <alignment horizontal="center"/>
    </xf>
    <xf numFmtId="164" fontId="19" fillId="2" borderId="7" xfId="0" applyNumberFormat="1" applyFont="1" applyFill="1" applyBorder="1" applyAlignment="1" applyProtection="1">
      <alignment horizontal="left"/>
    </xf>
    <xf numFmtId="164" fontId="6" fillId="2" borderId="0" xfId="0" applyNumberFormat="1" applyFont="1" applyFill="1" applyBorder="1" applyAlignment="1" applyProtection="1">
      <alignment horizontal="left"/>
    </xf>
    <xf numFmtId="2" fontId="2" fillId="2" borderId="9" xfId="0" applyNumberFormat="1" applyFont="1" applyFill="1" applyBorder="1"/>
    <xf numFmtId="164" fontId="10" fillId="2" borderId="6" xfId="0" applyNumberFormat="1" applyFont="1" applyFill="1" applyBorder="1" applyAlignment="1" applyProtection="1">
      <alignment horizontal="left"/>
    </xf>
    <xf numFmtId="167" fontId="2" fillId="2" borderId="2" xfId="0" applyNumberFormat="1" applyFont="1" applyFill="1" applyBorder="1" applyProtection="1"/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2" borderId="2" xfId="0" applyFont="1" applyFill="1" applyBorder="1"/>
    <xf numFmtId="164" fontId="4" fillId="2" borderId="17" xfId="0" applyNumberFormat="1" applyFont="1" applyFill="1" applyBorder="1" applyProtection="1"/>
    <xf numFmtId="167" fontId="2" fillId="2" borderId="17" xfId="0" applyNumberFormat="1" applyFont="1" applyFill="1" applyBorder="1" applyProtection="1"/>
    <xf numFmtId="164" fontId="2" fillId="2" borderId="17" xfId="0" applyNumberFormat="1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164" fontId="3" fillId="2" borderId="17" xfId="0" applyNumberFormat="1" applyFont="1" applyFill="1" applyBorder="1" applyAlignment="1" applyProtection="1">
      <alignment horizontal="center"/>
    </xf>
    <xf numFmtId="164" fontId="2" fillId="2" borderId="17" xfId="0" quotePrefix="1" applyNumberFormat="1" applyFont="1" applyFill="1" applyBorder="1" applyAlignment="1" applyProtection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5" fontId="2" fillId="2" borderId="17" xfId="0" applyNumberFormat="1" applyFont="1" applyFill="1" applyBorder="1" applyProtection="1"/>
    <xf numFmtId="165" fontId="2" fillId="2" borderId="17" xfId="0" applyNumberFormat="1" applyFont="1" applyFill="1" applyBorder="1" applyAlignment="1" applyProtection="1">
      <alignment horizontal="right"/>
    </xf>
    <xf numFmtId="167" fontId="2" fillId="2" borderId="17" xfId="0" quotePrefix="1" applyNumberFormat="1" applyFont="1" applyFill="1" applyBorder="1" applyAlignment="1" applyProtection="1">
      <alignment horizontal="center"/>
    </xf>
    <xf numFmtId="164" fontId="13" fillId="2" borderId="17" xfId="0" applyNumberFormat="1" applyFont="1" applyFill="1" applyBorder="1" applyAlignment="1" applyProtection="1">
      <alignment horizontal="center"/>
    </xf>
    <xf numFmtId="167" fontId="2" fillId="2" borderId="17" xfId="0" applyNumberFormat="1" applyFont="1" applyFill="1" applyBorder="1" applyAlignment="1" applyProtection="1">
      <alignment horizontal="center"/>
    </xf>
    <xf numFmtId="0" fontId="2" fillId="2" borderId="0" xfId="0" quotePrefix="1" applyFont="1" applyFill="1" applyBorder="1" applyAlignment="1">
      <alignment horizontal="right"/>
    </xf>
    <xf numFmtId="164" fontId="4" fillId="2" borderId="0" xfId="0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right"/>
    </xf>
    <xf numFmtId="169" fontId="2" fillId="2" borderId="0" xfId="1" applyNumberFormat="1" applyFont="1" applyFill="1" applyBorder="1" applyProtection="1"/>
    <xf numFmtId="169" fontId="12" fillId="2" borderId="0" xfId="1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/>
    </xf>
    <xf numFmtId="39" fontId="2" fillId="2" borderId="0" xfId="0" applyNumberFormat="1" applyFont="1" applyFill="1" applyBorder="1" applyAlignment="1" applyProtection="1">
      <alignment horizontal="right"/>
    </xf>
    <xf numFmtId="39" fontId="2" fillId="2" borderId="0" xfId="0" applyNumberFormat="1" applyFont="1" applyFill="1" applyBorder="1" applyProtection="1"/>
    <xf numFmtId="164" fontId="3" fillId="2" borderId="0" xfId="0" applyNumberFormat="1" applyFont="1" applyFill="1" applyBorder="1" applyProtection="1"/>
    <xf numFmtId="164" fontId="2" fillId="2" borderId="17" xfId="0" applyNumberFormat="1" applyFont="1" applyFill="1" applyBorder="1" applyProtection="1"/>
    <xf numFmtId="0" fontId="2" fillId="2" borderId="17" xfId="0" applyFont="1" applyFill="1" applyBorder="1"/>
    <xf numFmtId="0" fontId="3" fillId="2" borderId="17" xfId="0" applyFont="1" applyFill="1" applyBorder="1"/>
    <xf numFmtId="0" fontId="2" fillId="2" borderId="17" xfId="0" applyFont="1" applyFill="1" applyBorder="1" applyAlignment="1">
      <alignment horizontal="right"/>
    </xf>
    <xf numFmtId="164" fontId="4" fillId="2" borderId="17" xfId="0" applyNumberFormat="1" applyFont="1" applyFill="1" applyBorder="1" applyAlignment="1" applyProtection="1">
      <alignment horizontal="right"/>
    </xf>
    <xf numFmtId="9" fontId="2" fillId="2" borderId="17" xfId="0" applyNumberFormat="1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right"/>
    </xf>
    <xf numFmtId="16" fontId="2" fillId="2" borderId="17" xfId="0" quotePrefix="1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 applyProtection="1">
      <alignment horizontal="right"/>
    </xf>
    <xf numFmtId="0" fontId="3" fillId="2" borderId="17" xfId="0" applyFont="1" applyFill="1" applyBorder="1" applyAlignment="1">
      <alignment horizontal="center"/>
    </xf>
    <xf numFmtId="167" fontId="2" fillId="2" borderId="17" xfId="0" quotePrefix="1" applyNumberFormat="1" applyFont="1" applyFill="1" applyBorder="1" applyAlignment="1" applyProtection="1">
      <alignment horizontal="right"/>
    </xf>
    <xf numFmtId="9" fontId="2" fillId="2" borderId="17" xfId="0" quotePrefix="1" applyNumberFormat="1" applyFont="1" applyFill="1" applyBorder="1" applyAlignment="1">
      <alignment horizontal="center"/>
    </xf>
    <xf numFmtId="164" fontId="2" fillId="2" borderId="3" xfId="0" applyNumberFormat="1" applyFont="1" applyFill="1" applyBorder="1" applyProtection="1"/>
    <xf numFmtId="0" fontId="2" fillId="2" borderId="24" xfId="0" applyFont="1" applyFill="1" applyBorder="1"/>
    <xf numFmtId="0" fontId="9" fillId="2" borderId="23" xfId="0" applyFont="1" applyFill="1" applyBorder="1" applyAlignment="1" applyProtection="1">
      <alignment horizontal="left"/>
    </xf>
    <xf numFmtId="0" fontId="2" fillId="2" borderId="24" xfId="0" quotePrefix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67" fontId="2" fillId="2" borderId="24" xfId="0" quotePrefix="1" applyNumberFormat="1" applyFont="1" applyFill="1" applyBorder="1" applyAlignment="1" applyProtection="1">
      <alignment horizontal="center"/>
    </xf>
    <xf numFmtId="164" fontId="2" fillId="2" borderId="12" xfId="0" quotePrefix="1" applyNumberFormat="1" applyFont="1" applyFill="1" applyBorder="1" applyAlignment="1" applyProtection="1">
      <alignment horizontal="center"/>
    </xf>
    <xf numFmtId="164" fontId="2" fillId="2" borderId="12" xfId="0" applyNumberFormat="1" applyFont="1" applyFill="1" applyBorder="1" applyAlignment="1" applyProtection="1">
      <alignment horizontal="center"/>
    </xf>
    <xf numFmtId="10" fontId="2" fillId="2" borderId="17" xfId="0" quotePrefix="1" applyNumberFormat="1" applyFont="1" applyFill="1" applyBorder="1" applyAlignment="1">
      <alignment horizontal="center"/>
    </xf>
    <xf numFmtId="165" fontId="2" fillId="2" borderId="17" xfId="0" quotePrefix="1" applyNumberFormat="1" applyFont="1" applyFill="1" applyBorder="1" applyAlignment="1" applyProtection="1">
      <alignment horizontal="right"/>
    </xf>
    <xf numFmtId="165" fontId="2" fillId="2" borderId="17" xfId="0" quotePrefix="1" applyNumberFormat="1" applyFont="1" applyFill="1" applyBorder="1" applyProtection="1"/>
    <xf numFmtId="165" fontId="2" fillId="2" borderId="17" xfId="0" quotePrefix="1" applyNumberFormat="1" applyFont="1" applyFill="1" applyBorder="1" applyAlignment="1" applyProtection="1">
      <alignment horizontal="center"/>
    </xf>
    <xf numFmtId="165" fontId="2" fillId="2" borderId="17" xfId="0" applyNumberFormat="1" applyFont="1" applyFill="1" applyBorder="1" applyAlignment="1" applyProtection="1"/>
    <xf numFmtId="164" fontId="2" fillId="2" borderId="26" xfId="0" applyNumberFormat="1" applyFont="1" applyFill="1" applyBorder="1" applyAlignment="1" applyProtection="1">
      <alignment horizontal="left"/>
    </xf>
    <xf numFmtId="167" fontId="3" fillId="2" borderId="27" xfId="0" applyNumberFormat="1" applyFont="1" applyFill="1" applyBorder="1" applyAlignment="1" applyProtection="1">
      <alignment horizontal="center"/>
    </xf>
    <xf numFmtId="0" fontId="2" fillId="2" borderId="27" xfId="0" applyFont="1" applyFill="1" applyBorder="1"/>
    <xf numFmtId="167" fontId="5" fillId="2" borderId="27" xfId="0" applyNumberFormat="1" applyFont="1" applyFill="1" applyBorder="1" applyProtection="1"/>
    <xf numFmtId="39" fontId="2" fillId="2" borderId="27" xfId="0" applyNumberFormat="1" applyFont="1" applyFill="1" applyBorder="1" applyAlignment="1" applyProtection="1">
      <alignment horizontal="right"/>
    </xf>
    <xf numFmtId="39" fontId="2" fillId="2" borderId="27" xfId="0" applyNumberFormat="1" applyFont="1" applyFill="1" applyBorder="1" applyProtection="1"/>
    <xf numFmtId="0" fontId="2" fillId="2" borderId="28" xfId="0" applyFont="1" applyFill="1" applyBorder="1"/>
    <xf numFmtId="164" fontId="2" fillId="2" borderId="24" xfId="0" quotePrefix="1" applyNumberFormat="1" applyFont="1" applyFill="1" applyBorder="1" applyAlignment="1" applyProtection="1">
      <alignment horizontal="center"/>
    </xf>
    <xf numFmtId="164" fontId="2" fillId="2" borderId="24" xfId="0" applyNumberFormat="1" applyFont="1" applyFill="1" applyBorder="1" applyAlignment="1" applyProtection="1">
      <alignment horizontal="center"/>
    </xf>
    <xf numFmtId="164" fontId="12" fillId="2" borderId="24" xfId="0" applyNumberFormat="1" applyFont="1" applyFill="1" applyBorder="1" applyAlignment="1" applyProtection="1">
      <alignment horizontal="center"/>
    </xf>
    <xf numFmtId="164" fontId="3" fillId="2" borderId="23" xfId="0" applyNumberFormat="1" applyFont="1" applyFill="1" applyBorder="1" applyAlignment="1" applyProtection="1">
      <alignment horizontal="left"/>
    </xf>
    <xf numFmtId="164" fontId="3" fillId="2" borderId="24" xfId="0" quotePrefix="1" applyNumberFormat="1" applyFont="1" applyFill="1" applyBorder="1" applyAlignment="1" applyProtection="1">
      <alignment horizontal="center"/>
    </xf>
    <xf numFmtId="167" fontId="2" fillId="2" borderId="12" xfId="0" applyNumberFormat="1" applyFont="1" applyFill="1" applyBorder="1" applyProtection="1"/>
    <xf numFmtId="165" fontId="2" fillId="2" borderId="12" xfId="0" applyNumberFormat="1" applyFont="1" applyFill="1" applyBorder="1" applyProtection="1"/>
    <xf numFmtId="167" fontId="2" fillId="2" borderId="30" xfId="0" applyNumberFormat="1" applyFont="1" applyFill="1" applyBorder="1" applyProtection="1"/>
    <xf numFmtId="164" fontId="2" fillId="2" borderId="30" xfId="0" applyNumberFormat="1" applyFont="1" applyFill="1" applyBorder="1" applyAlignment="1" applyProtection="1">
      <alignment horizontal="center"/>
    </xf>
    <xf numFmtId="164" fontId="3" fillId="2" borderId="30" xfId="0" applyNumberFormat="1" applyFont="1" applyFill="1" applyBorder="1" applyAlignment="1" applyProtection="1">
      <alignment horizontal="center"/>
    </xf>
    <xf numFmtId="164" fontId="2" fillId="2" borderId="30" xfId="0" quotePrefix="1" applyNumberFormat="1" applyFont="1" applyFill="1" applyBorder="1" applyAlignment="1" applyProtection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0" xfId="0" quotePrefix="1" applyFont="1" applyFill="1" applyBorder="1" applyAlignment="1">
      <alignment horizontal="center"/>
    </xf>
    <xf numFmtId="165" fontId="2" fillId="2" borderId="30" xfId="0" applyNumberFormat="1" applyFont="1" applyFill="1" applyBorder="1" applyProtection="1"/>
    <xf numFmtId="165" fontId="2" fillId="2" borderId="30" xfId="0" applyNumberFormat="1" applyFont="1" applyFill="1" applyBorder="1" applyAlignment="1" applyProtection="1">
      <alignment horizontal="right"/>
    </xf>
    <xf numFmtId="164" fontId="2" fillId="2" borderId="31" xfId="0" applyNumberFormat="1" applyFont="1" applyFill="1" applyBorder="1" applyAlignment="1" applyProtection="1">
      <alignment horizontal="center"/>
    </xf>
    <xf numFmtId="164" fontId="3" fillId="2" borderId="24" xfId="0" quotePrefix="1" applyNumberFormat="1" applyFont="1" applyFill="1" applyBorder="1" applyAlignment="1" applyProtection="1">
      <alignment horizontal="left"/>
    </xf>
    <xf numFmtId="0" fontId="2" fillId="2" borderId="12" xfId="0" applyFont="1" applyFill="1" applyBorder="1" applyAlignment="1">
      <alignment horizontal="center"/>
    </xf>
    <xf numFmtId="167" fontId="2" fillId="2" borderId="3" xfId="0" applyNumberFormat="1" applyFont="1" applyFill="1" applyBorder="1" applyProtection="1"/>
    <xf numFmtId="164" fontId="3" fillId="2" borderId="24" xfId="0" applyNumberFormat="1" applyFont="1" applyFill="1" applyBorder="1" applyAlignment="1" applyProtection="1">
      <alignment horizontal="center"/>
    </xf>
    <xf numFmtId="2" fontId="2" fillId="2" borderId="24" xfId="0" applyNumberFormat="1" applyFont="1" applyFill="1" applyBorder="1"/>
    <xf numFmtId="0" fontId="8" fillId="2" borderId="23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2" xfId="0" applyNumberFormat="1" applyFont="1" applyFill="1" applyBorder="1" applyAlignment="1" applyProtection="1">
      <alignment horizontal="right"/>
    </xf>
    <xf numFmtId="164" fontId="2" fillId="2" borderId="16" xfId="0" applyNumberFormat="1" applyFont="1" applyFill="1" applyBorder="1" applyAlignment="1" applyProtection="1">
      <alignment horizontal="left"/>
    </xf>
    <xf numFmtId="2" fontId="2" fillId="2" borderId="17" xfId="0" applyNumberFormat="1" applyFont="1" applyFill="1" applyBorder="1" applyAlignment="1">
      <alignment horizontal="center"/>
    </xf>
    <xf numFmtId="2" fontId="2" fillId="2" borderId="17" xfId="0" quotePrefix="1" applyNumberFormat="1" applyFont="1" applyFill="1" applyBorder="1" applyAlignment="1">
      <alignment horizontal="center"/>
    </xf>
    <xf numFmtId="0" fontId="3" fillId="2" borderId="23" xfId="0" applyFont="1" applyFill="1" applyBorder="1"/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right"/>
    </xf>
    <xf numFmtId="164" fontId="2" fillId="2" borderId="10" xfId="0" applyNumberFormat="1" applyFont="1" applyFill="1" applyBorder="1" applyAlignment="1" applyProtection="1">
      <alignment horizontal="right"/>
    </xf>
    <xf numFmtId="164" fontId="2" fillId="2" borderId="16" xfId="0" applyNumberFormat="1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164" fontId="3" fillId="2" borderId="16" xfId="0" applyNumberFormat="1" applyFont="1" applyFill="1" applyBorder="1" applyAlignment="1" applyProtection="1">
      <alignment horizontal="center"/>
    </xf>
    <xf numFmtId="164" fontId="3" fillId="2" borderId="18" xfId="0" applyNumberFormat="1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Continuous"/>
    </xf>
    <xf numFmtId="2" fontId="2" fillId="2" borderId="1" xfId="0" applyNumberFormat="1" applyFont="1" applyFill="1" applyBorder="1"/>
    <xf numFmtId="165" fontId="2" fillId="2" borderId="9" xfId="0" applyNumberFormat="1" applyFont="1" applyFill="1" applyBorder="1" applyAlignment="1" applyProtection="1">
      <alignment horizontal="center"/>
    </xf>
    <xf numFmtId="165" fontId="2" fillId="2" borderId="7" xfId="0" applyNumberFormat="1" applyFont="1" applyFill="1" applyBorder="1" applyAlignment="1" applyProtection="1">
      <alignment horizontal="center"/>
    </xf>
    <xf numFmtId="168" fontId="2" fillId="2" borderId="24" xfId="0" quotePrefix="1" applyNumberFormat="1" applyFont="1" applyFill="1" applyBorder="1" applyAlignment="1" applyProtection="1">
      <alignment horizontal="center"/>
    </xf>
    <xf numFmtId="164" fontId="2" fillId="2" borderId="33" xfId="0" quotePrefix="1" applyNumberFormat="1" applyFont="1" applyFill="1" applyBorder="1" applyAlignment="1" applyProtection="1">
      <alignment horizontal="center"/>
    </xf>
    <xf numFmtId="0" fontId="2" fillId="2" borderId="33" xfId="0" quotePrefix="1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 applyProtection="1">
      <alignment horizontal="center"/>
    </xf>
    <xf numFmtId="0" fontId="14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8" fillId="2" borderId="0" xfId="0" applyFont="1" applyFill="1"/>
    <xf numFmtId="0" fontId="27" fillId="2" borderId="6" xfId="0" applyFont="1" applyFill="1" applyBorder="1"/>
    <xf numFmtId="0" fontId="27" fillId="2" borderId="3" xfId="0" applyFont="1" applyFill="1" applyBorder="1"/>
    <xf numFmtId="0" fontId="27" fillId="2" borderId="1" xfId="0" applyFont="1" applyFill="1" applyBorder="1" applyAlignment="1" applyProtection="1">
      <alignment horizontal="left"/>
    </xf>
    <xf numFmtId="0" fontId="27" fillId="2" borderId="14" xfId="0" applyFont="1" applyFill="1" applyBorder="1" applyAlignment="1" applyProtection="1">
      <alignment horizontal="left"/>
    </xf>
    <xf numFmtId="0" fontId="27" fillId="2" borderId="14" xfId="0" applyFont="1" applyFill="1" applyBorder="1"/>
    <xf numFmtId="0" fontId="27" fillId="2" borderId="15" xfId="0" applyFont="1" applyFill="1" applyBorder="1"/>
    <xf numFmtId="0" fontId="27" fillId="2" borderId="7" xfId="0" applyFont="1" applyFill="1" applyBorder="1"/>
    <xf numFmtId="0" fontId="27" fillId="4" borderId="7" xfId="0" applyFont="1" applyFill="1" applyBorder="1" applyAlignment="1" applyProtection="1">
      <alignment horizontal="left"/>
    </xf>
    <xf numFmtId="2" fontId="24" fillId="4" borderId="0" xfId="0" applyNumberFormat="1" applyFont="1" applyFill="1" applyBorder="1"/>
    <xf numFmtId="0" fontId="27" fillId="2" borderId="0" xfId="0" applyFont="1" applyFill="1" applyBorder="1"/>
    <xf numFmtId="0" fontId="27" fillId="4" borderId="0" xfId="0" applyFont="1" applyFill="1" applyBorder="1" applyAlignment="1" applyProtection="1">
      <alignment horizontal="left"/>
    </xf>
    <xf numFmtId="0" fontId="27" fillId="4" borderId="0" xfId="0" applyFont="1" applyFill="1" applyBorder="1"/>
    <xf numFmtId="167" fontId="27" fillId="4" borderId="5" xfId="0" applyNumberFormat="1" applyFont="1" applyFill="1" applyBorder="1" applyProtection="1"/>
    <xf numFmtId="0" fontId="27" fillId="2" borderId="5" xfId="0" applyFont="1" applyFill="1" applyBorder="1"/>
    <xf numFmtId="43" fontId="23" fillId="4" borderId="0" xfId="1" applyFont="1" applyFill="1" applyBorder="1" applyAlignment="1">
      <alignment horizontal="right"/>
    </xf>
    <xf numFmtId="0" fontId="27" fillId="4" borderId="8" xfId="0" applyFont="1" applyFill="1" applyBorder="1" applyAlignment="1" applyProtection="1">
      <alignment horizontal="left"/>
    </xf>
    <xf numFmtId="39" fontId="27" fillId="4" borderId="2" xfId="0" applyNumberFormat="1" applyFont="1" applyFill="1" applyBorder="1" applyProtection="1"/>
    <xf numFmtId="0" fontId="27" fillId="2" borderId="2" xfId="0" applyFont="1" applyFill="1" applyBorder="1"/>
    <xf numFmtId="0" fontId="27" fillId="4" borderId="2" xfId="0" applyFont="1" applyFill="1" applyBorder="1" applyAlignment="1" applyProtection="1">
      <alignment horizontal="left"/>
    </xf>
    <xf numFmtId="0" fontId="27" fillId="4" borderId="2" xfId="0" applyFont="1" applyFill="1" applyBorder="1"/>
    <xf numFmtId="0" fontId="27" fillId="2" borderId="7" xfId="0" applyFont="1" applyFill="1" applyBorder="1" applyAlignment="1" applyProtection="1">
      <alignment horizontal="left"/>
    </xf>
    <xf numFmtId="166" fontId="24" fillId="2" borderId="0" xfId="1" applyNumberFormat="1" applyFont="1" applyFill="1" applyBorder="1"/>
    <xf numFmtId="37" fontId="27" fillId="2" borderId="0" xfId="0" applyNumberFormat="1" applyFont="1" applyFill="1" applyBorder="1" applyProtection="1"/>
    <xf numFmtId="0" fontId="27" fillId="2" borderId="0" xfId="0" applyFont="1" applyFill="1" applyBorder="1" applyAlignment="1" applyProtection="1">
      <alignment horizontal="left"/>
    </xf>
    <xf numFmtId="37" fontId="27" fillId="2" borderId="4" xfId="0" applyNumberFormat="1" applyFont="1" applyFill="1" applyBorder="1" applyAlignment="1" applyProtection="1">
      <alignment horizontal="center"/>
    </xf>
    <xf numFmtId="37" fontId="27" fillId="2" borderId="5" xfId="0" applyNumberFormat="1" applyFont="1" applyFill="1" applyBorder="1" applyAlignment="1" applyProtection="1">
      <alignment horizontal="center"/>
    </xf>
    <xf numFmtId="39" fontId="27" fillId="2" borderId="5" xfId="0" applyNumberFormat="1" applyFont="1" applyFill="1" applyBorder="1" applyProtection="1"/>
    <xf numFmtId="0" fontId="27" fillId="2" borderId="8" xfId="0" applyFont="1" applyFill="1" applyBorder="1"/>
    <xf numFmtId="0" fontId="27" fillId="2" borderId="10" xfId="0" applyFont="1" applyFill="1" applyBorder="1"/>
    <xf numFmtId="37" fontId="27" fillId="2" borderId="10" xfId="0" applyNumberFormat="1" applyFont="1" applyFill="1" applyBorder="1" applyAlignment="1" applyProtection="1">
      <alignment horizontal="center"/>
    </xf>
    <xf numFmtId="0" fontId="27" fillId="4" borderId="6" xfId="0" applyFont="1" applyFill="1" applyBorder="1" applyAlignment="1" applyProtection="1">
      <alignment horizontal="centerContinuous"/>
    </xf>
    <xf numFmtId="0" fontId="27" fillId="4" borderId="4" xfId="0" applyFont="1" applyFill="1" applyBorder="1" applyAlignment="1">
      <alignment horizontal="centerContinuous"/>
    </xf>
    <xf numFmtId="0" fontId="27" fillId="4" borderId="35" xfId="0" applyFont="1" applyFill="1" applyBorder="1" applyAlignment="1">
      <alignment horizontal="centerContinuous"/>
    </xf>
    <xf numFmtId="0" fontId="27" fillId="4" borderId="36" xfId="0" applyFont="1" applyFill="1" applyBorder="1" applyAlignment="1">
      <alignment horizontal="centerContinuous"/>
    </xf>
    <xf numFmtId="0" fontId="27" fillId="2" borderId="38" xfId="0" applyFont="1" applyFill="1" applyBorder="1" applyAlignment="1" applyProtection="1">
      <alignment horizontal="center"/>
    </xf>
    <xf numFmtId="0" fontId="27" fillId="2" borderId="39" xfId="0" applyFont="1" applyFill="1" applyBorder="1" applyAlignment="1" applyProtection="1">
      <alignment horizontal="center"/>
    </xf>
    <xf numFmtId="0" fontId="27" fillId="2" borderId="41" xfId="0" applyFont="1" applyFill="1" applyBorder="1" applyAlignment="1" applyProtection="1">
      <alignment horizontal="center"/>
    </xf>
    <xf numFmtId="0" fontId="27" fillId="2" borderId="42" xfId="0" applyFont="1" applyFill="1" applyBorder="1" applyAlignment="1" applyProtection="1">
      <alignment horizontal="center"/>
    </xf>
    <xf numFmtId="0" fontId="26" fillId="2" borderId="7" xfId="0" applyFont="1" applyFill="1" applyBorder="1"/>
    <xf numFmtId="0" fontId="30" fillId="2" borderId="3" xfId="0" applyFont="1" applyFill="1" applyBorder="1"/>
    <xf numFmtId="170" fontId="29" fillId="2" borderId="3" xfId="0" applyNumberFormat="1" applyFont="1" applyFill="1" applyBorder="1" applyAlignment="1" applyProtection="1">
      <alignment horizontal="center"/>
    </xf>
    <xf numFmtId="14" fontId="27" fillId="2" borderId="3" xfId="0" applyNumberFormat="1" applyFont="1" applyFill="1" applyBorder="1" applyAlignment="1" applyProtection="1">
      <alignment horizontal="center"/>
    </xf>
    <xf numFmtId="0" fontId="27" fillId="2" borderId="4" xfId="0" applyFont="1" applyFill="1" applyBorder="1" applyAlignment="1" applyProtection="1">
      <alignment horizontal="center"/>
    </xf>
    <xf numFmtId="0" fontId="30" fillId="2" borderId="0" xfId="0" applyFont="1" applyFill="1" applyBorder="1"/>
    <xf numFmtId="170" fontId="29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14" fontId="27" fillId="2" borderId="0" xfId="0" applyNumberFormat="1" applyFont="1" applyFill="1" applyBorder="1" applyAlignment="1" applyProtection="1">
      <alignment horizontal="center"/>
    </xf>
    <xf numFmtId="0" fontId="27" fillId="2" borderId="5" xfId="0" applyFont="1" applyFill="1" applyBorder="1" applyAlignment="1" applyProtection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43" xfId="0" applyFont="1" applyFill="1" applyBorder="1" applyAlignment="1" applyProtection="1">
      <alignment horizontal="center"/>
    </xf>
    <xf numFmtId="0" fontId="27" fillId="4" borderId="16" xfId="0" applyFont="1" applyFill="1" applyBorder="1" applyAlignment="1">
      <alignment horizontal="centerContinuous"/>
    </xf>
    <xf numFmtId="0" fontId="27" fillId="4" borderId="10" xfId="0" applyFont="1" applyFill="1" applyBorder="1"/>
    <xf numFmtId="0" fontId="27" fillId="4" borderId="46" xfId="0" applyFont="1" applyFill="1" applyBorder="1" applyAlignment="1" applyProtection="1">
      <alignment horizontal="center"/>
    </xf>
    <xf numFmtId="0" fontId="27" fillId="4" borderId="47" xfId="0" applyFont="1" applyFill="1" applyBorder="1" applyAlignment="1" applyProtection="1">
      <alignment horizontal="center"/>
    </xf>
    <xf numFmtId="0" fontId="27" fillId="4" borderId="18" xfId="0" applyFont="1" applyFill="1" applyBorder="1"/>
    <xf numFmtId="0" fontId="27" fillId="4" borderId="16" xfId="0" applyFont="1" applyFill="1" applyBorder="1" applyAlignment="1" applyProtection="1">
      <alignment horizontal="center"/>
    </xf>
    <xf numFmtId="0" fontId="31" fillId="4" borderId="16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Continuous"/>
    </xf>
    <xf numFmtId="0" fontId="27" fillId="4" borderId="1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27" fillId="2" borderId="2" xfId="0" applyFont="1" applyFill="1" applyBorder="1" applyAlignment="1" applyProtection="1">
      <alignment horizontal="center"/>
    </xf>
    <xf numFmtId="14" fontId="27" fillId="2" borderId="10" xfId="0" quotePrefix="1" applyNumberFormat="1" applyFont="1" applyFill="1" applyBorder="1"/>
    <xf numFmtId="0" fontId="27" fillId="2" borderId="5" xfId="0" quotePrefix="1" applyFont="1" applyFill="1" applyBorder="1"/>
    <xf numFmtId="39" fontId="27" fillId="2" borderId="5" xfId="0" quotePrefix="1" applyNumberFormat="1" applyFont="1" applyFill="1" applyBorder="1" applyAlignment="1" applyProtection="1">
      <alignment horizontal="center"/>
    </xf>
    <xf numFmtId="0" fontId="35" fillId="4" borderId="7" xfId="0" applyFont="1" applyFill="1" applyBorder="1" applyAlignment="1">
      <alignment horizontal="center"/>
    </xf>
    <xf numFmtId="0" fontId="27" fillId="4" borderId="7" xfId="0" applyFont="1" applyFill="1" applyBorder="1" applyAlignment="1" applyProtection="1">
      <alignment horizontal="centerContinuous"/>
    </xf>
    <xf numFmtId="0" fontId="27" fillId="4" borderId="0" xfId="0" applyFont="1" applyFill="1" applyBorder="1" applyAlignment="1">
      <alignment horizontal="centerContinuous"/>
    </xf>
    <xf numFmtId="0" fontId="21" fillId="4" borderId="7" xfId="0" applyFont="1" applyFill="1" applyBorder="1" applyAlignment="1" applyProtection="1">
      <alignment horizontal="centerContinuous"/>
    </xf>
    <xf numFmtId="0" fontId="21" fillId="4" borderId="0" xfId="0" applyFont="1" applyFill="1" applyBorder="1" applyAlignment="1">
      <alignment horizontal="centerContinuous"/>
    </xf>
    <xf numFmtId="0" fontId="25" fillId="4" borderId="0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Continuous"/>
    </xf>
    <xf numFmtId="0" fontId="18" fillId="3" borderId="8" xfId="0" applyFont="1" applyFill="1" applyBorder="1" applyAlignment="1" applyProtection="1">
      <alignment horizontal="centerContinuous"/>
    </xf>
    <xf numFmtId="0" fontId="37" fillId="3" borderId="2" xfId="0" applyFont="1" applyFill="1" applyBorder="1" applyAlignment="1" applyProtection="1">
      <alignment horizontal="centerContinuous"/>
    </xf>
    <xf numFmtId="0" fontId="38" fillId="3" borderId="2" xfId="0" applyFont="1" applyFill="1" applyBorder="1" applyAlignment="1">
      <alignment horizontal="centerContinuous"/>
    </xf>
    <xf numFmtId="0" fontId="38" fillId="3" borderId="10" xfId="0" applyFont="1" applyFill="1" applyBorder="1" applyAlignment="1">
      <alignment horizontal="centerContinuous"/>
    </xf>
    <xf numFmtId="172" fontId="27" fillId="2" borderId="0" xfId="0" applyNumberFormat="1" applyFont="1" applyFill="1"/>
    <xf numFmtId="2" fontId="27" fillId="2" borderId="0" xfId="0" applyNumberFormat="1" applyFont="1" applyFill="1"/>
    <xf numFmtId="0" fontId="15" fillId="4" borderId="6" xfId="0" applyFont="1" applyFill="1" applyBorder="1" applyAlignment="1" applyProtection="1">
      <alignment horizontal="centerContinuous"/>
    </xf>
    <xf numFmtId="0" fontId="15" fillId="4" borderId="3" xfId="0" applyFont="1" applyFill="1" applyBorder="1" applyAlignment="1">
      <alignment horizontal="centerContinuous"/>
    </xf>
    <xf numFmtId="0" fontId="15" fillId="4" borderId="6" xfId="0" applyFont="1" applyFill="1" applyBorder="1"/>
    <xf numFmtId="0" fontId="15" fillId="4" borderId="3" xfId="0" applyFont="1" applyFill="1" applyBorder="1" applyAlignment="1" applyProtection="1">
      <alignment horizontal="centerContinuous"/>
    </xf>
    <xf numFmtId="0" fontId="15" fillId="4" borderId="14" xfId="0" applyFont="1" applyFill="1" applyBorder="1" applyAlignment="1">
      <alignment horizontal="centerContinuous"/>
    </xf>
    <xf numFmtId="0" fontId="15" fillId="4" borderId="6" xfId="0" applyFont="1" applyFill="1" applyBorder="1" applyAlignment="1">
      <alignment horizontal="centerContinuous"/>
    </xf>
    <xf numFmtId="0" fontId="15" fillId="4" borderId="4" xfId="0" applyFont="1" applyFill="1" applyBorder="1" applyAlignment="1">
      <alignment horizontal="centerContinuous"/>
    </xf>
    <xf numFmtId="0" fontId="15" fillId="2" borderId="0" xfId="0" applyFont="1" applyFill="1"/>
    <xf numFmtId="0" fontId="15" fillId="2" borderId="16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/>
    </xf>
    <xf numFmtId="0" fontId="30" fillId="2" borderId="4" xfId="0" applyFont="1" applyFill="1" applyBorder="1" applyAlignment="1" applyProtection="1">
      <alignment horizontal="center"/>
    </xf>
    <xf numFmtId="0" fontId="29" fillId="2" borderId="6" xfId="0" applyFont="1" applyFill="1" applyBorder="1"/>
    <xf numFmtId="0" fontId="29" fillId="2" borderId="4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18" xfId="0" applyFont="1" applyFill="1" applyBorder="1" applyAlignment="1" applyProtection="1">
      <alignment horizontal="center"/>
    </xf>
    <xf numFmtId="0" fontId="30" fillId="2" borderId="10" xfId="0" applyFont="1" applyFill="1" applyBorder="1" applyAlignment="1" applyProtection="1">
      <alignment horizontal="center"/>
    </xf>
    <xf numFmtId="0" fontId="29" fillId="2" borderId="8" xfId="0" applyFont="1" applyFill="1" applyBorder="1"/>
    <xf numFmtId="0" fontId="15" fillId="2" borderId="9" xfId="0" applyFont="1" applyFill="1" applyBorder="1" applyAlignment="1">
      <alignment horizontal="center"/>
    </xf>
    <xf numFmtId="0" fontId="29" fillId="2" borderId="1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48" xfId="0" quotePrefix="1" applyFont="1" applyFill="1" applyBorder="1" applyAlignment="1" applyProtection="1">
      <alignment horizontal="center"/>
    </xf>
    <xf numFmtId="0" fontId="15" fillId="2" borderId="48" xfId="0" quotePrefix="1" applyFont="1" applyFill="1" applyBorder="1" applyAlignment="1">
      <alignment horizontal="center"/>
    </xf>
    <xf numFmtId="0" fontId="15" fillId="2" borderId="5" xfId="0" quotePrefix="1" applyFont="1" applyFill="1" applyBorder="1" applyAlignment="1">
      <alignment horizontal="center"/>
    </xf>
    <xf numFmtId="0" fontId="15" fillId="2" borderId="7" xfId="0" quotePrefix="1" applyFont="1" applyFill="1" applyBorder="1" applyAlignment="1">
      <alignment horizontal="center"/>
    </xf>
    <xf numFmtId="0" fontId="15" fillId="2" borderId="5" xfId="0" applyFont="1" applyFill="1" applyBorder="1"/>
    <xf numFmtId="0" fontId="15" fillId="2" borderId="10" xfId="0" applyFont="1" applyFill="1" applyBorder="1"/>
    <xf numFmtId="0" fontId="30" fillId="2" borderId="3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40" fillId="2" borderId="5" xfId="0" applyFont="1" applyFill="1" applyBorder="1" applyAlignment="1" applyProtection="1">
      <alignment horizontal="center"/>
    </xf>
    <xf numFmtId="0" fontId="15" fillId="4" borderId="5" xfId="0" applyFont="1" applyFill="1" applyBorder="1" applyAlignment="1" applyProtection="1">
      <alignment horizontal="center"/>
    </xf>
    <xf numFmtId="0" fontId="16" fillId="4" borderId="16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left"/>
    </xf>
    <xf numFmtId="0" fontId="16" fillId="4" borderId="18" xfId="0" applyFont="1" applyFill="1" applyBorder="1" applyAlignment="1" applyProtection="1">
      <alignment horizontal="center"/>
    </xf>
    <xf numFmtId="0" fontId="16" fillId="4" borderId="9" xfId="0" applyFont="1" applyFill="1" applyBorder="1" applyAlignment="1" applyProtection="1"/>
    <xf numFmtId="0" fontId="29" fillId="2" borderId="48" xfId="0" applyFont="1" applyFill="1" applyBorder="1" applyAlignment="1" applyProtection="1">
      <alignment horizontal="left"/>
    </xf>
    <xf numFmtId="2" fontId="15" fillId="2" borderId="7" xfId="0" applyNumberFormat="1" applyFont="1" applyFill="1" applyBorder="1"/>
    <xf numFmtId="3" fontId="40" fillId="2" borderId="16" xfId="0" applyNumberFormat="1" applyFont="1" applyFill="1" applyBorder="1" applyAlignment="1" applyProtection="1">
      <alignment horizontal="left"/>
    </xf>
    <xf numFmtId="0" fontId="29" fillId="2" borderId="16" xfId="0" applyFont="1" applyFill="1" applyBorder="1" applyAlignment="1" applyProtection="1">
      <alignment horizontal="center"/>
    </xf>
    <xf numFmtId="0" fontId="35" fillId="4" borderId="18" xfId="0" applyFont="1" applyFill="1" applyBorder="1" applyAlignment="1" applyProtection="1">
      <alignment horizontal="centerContinuous"/>
    </xf>
    <xf numFmtId="0" fontId="15" fillId="4" borderId="2" xfId="0" applyFont="1" applyFill="1" applyBorder="1" applyAlignment="1">
      <alignment horizontal="centerContinuous"/>
    </xf>
    <xf numFmtId="0" fontId="15" fillId="4" borderId="49" xfId="0" applyFont="1" applyFill="1" applyBorder="1" applyAlignment="1">
      <alignment horizontal="centerContinuous"/>
    </xf>
    <xf numFmtId="0" fontId="29" fillId="4" borderId="47" xfId="0" applyFont="1" applyFill="1" applyBorder="1" applyAlignment="1" applyProtection="1">
      <alignment horizontal="centerContinuous"/>
    </xf>
    <xf numFmtId="0" fontId="29" fillId="4" borderId="2" xfId="0" applyFont="1" applyFill="1" applyBorder="1" applyAlignment="1">
      <alignment horizontal="centerContinuous"/>
    </xf>
    <xf numFmtId="0" fontId="15" fillId="2" borderId="7" xfId="0" applyFont="1" applyFill="1" applyBorder="1"/>
    <xf numFmtId="0" fontId="40" fillId="2" borderId="48" xfId="0" applyFont="1" applyFill="1" applyBorder="1" applyAlignment="1" applyProtection="1">
      <alignment horizontal="left"/>
    </xf>
    <xf numFmtId="0" fontId="29" fillId="2" borderId="48" xfId="0" applyFont="1" applyFill="1" applyBorder="1" applyAlignment="1" applyProtection="1">
      <alignment horizontal="center"/>
    </xf>
    <xf numFmtId="0" fontId="15" fillId="4" borderId="16" xfId="0" applyFont="1" applyFill="1" applyBorder="1" applyAlignment="1" applyProtection="1">
      <alignment horizontal="center"/>
    </xf>
    <xf numFmtId="0" fontId="16" fillId="2" borderId="48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14" fontId="16" fillId="2" borderId="48" xfId="0" applyNumberFormat="1" applyFont="1" applyFill="1" applyBorder="1" applyAlignment="1" applyProtection="1">
      <alignment horizontal="left"/>
    </xf>
    <xf numFmtId="0" fontId="16" fillId="2" borderId="48" xfId="0" applyFont="1" applyFill="1" applyBorder="1" applyAlignment="1" applyProtection="1"/>
    <xf numFmtId="0" fontId="16" fillId="2" borderId="48" xfId="0" applyFont="1" applyFill="1" applyBorder="1" applyAlignment="1" applyProtection="1">
      <alignment horizontal="centerContinuous"/>
    </xf>
    <xf numFmtId="0" fontId="40" fillId="2" borderId="5" xfId="0" applyFont="1" applyFill="1" applyBorder="1" applyAlignment="1">
      <alignment horizontal="centerContinuous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6" fillId="2" borderId="16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16" fillId="2" borderId="16" xfId="0" applyFont="1" applyFill="1" applyBorder="1" applyAlignment="1" applyProtection="1"/>
    <xf numFmtId="0" fontId="40" fillId="2" borderId="4" xfId="0" applyFont="1" applyFill="1" applyBorder="1" applyAlignment="1" applyProtection="1"/>
    <xf numFmtId="0" fontId="15" fillId="2" borderId="48" xfId="0" applyFont="1" applyFill="1" applyBorder="1" applyAlignment="1" applyProtection="1">
      <alignment horizontal="center"/>
    </xf>
    <xf numFmtId="0" fontId="16" fillId="2" borderId="18" xfId="0" applyFont="1" applyFill="1" applyBorder="1" applyAlignment="1" applyProtection="1"/>
    <xf numFmtId="0" fontId="16" fillId="2" borderId="18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Continuous"/>
    </xf>
    <xf numFmtId="0" fontId="15" fillId="4" borderId="9" xfId="0" applyFont="1" applyFill="1" applyBorder="1" applyAlignment="1">
      <alignment horizontal="centerContinuous"/>
    </xf>
    <xf numFmtId="0" fontId="15" fillId="2" borderId="7" xfId="0" applyFont="1" applyFill="1" applyBorder="1" applyAlignment="1" applyProtection="1">
      <alignment horizontal="centerContinuous"/>
    </xf>
    <xf numFmtId="0" fontId="15" fillId="2" borderId="5" xfId="0" applyFont="1" applyFill="1" applyBorder="1" applyAlignment="1">
      <alignment horizontal="centerContinuous"/>
    </xf>
    <xf numFmtId="0" fontId="15" fillId="2" borderId="0" xfId="0" quotePrefix="1" applyFont="1" applyFill="1" applyBorder="1" applyAlignment="1" applyProtection="1">
      <alignment horizontal="centerContinuous"/>
    </xf>
    <xf numFmtId="0" fontId="29" fillId="4" borderId="16" xfId="0" applyFont="1" applyFill="1" applyBorder="1" applyAlignment="1" applyProtection="1">
      <alignment horizontal="center"/>
    </xf>
    <xf numFmtId="0" fontId="15" fillId="4" borderId="16" xfId="0" applyFont="1" applyFill="1" applyBorder="1" applyAlignment="1" applyProtection="1">
      <alignment horizontal="left"/>
    </xf>
    <xf numFmtId="0" fontId="40" fillId="4" borderId="16" xfId="0" applyFont="1" applyFill="1" applyBorder="1" applyAlignment="1" applyProtection="1">
      <alignment horizontal="centerContinuous"/>
    </xf>
    <xf numFmtId="0" fontId="29" fillId="4" borderId="1" xfId="0" applyFont="1" applyFill="1" applyBorder="1" applyAlignment="1" applyProtection="1">
      <alignment horizontal="centerContinuous"/>
    </xf>
    <xf numFmtId="0" fontId="29" fillId="4" borderId="14" xfId="0" applyFont="1" applyFill="1" applyBorder="1" applyAlignment="1">
      <alignment horizontal="centerContinuous"/>
    </xf>
    <xf numFmtId="0" fontId="41" fillId="4" borderId="48" xfId="0" applyFont="1" applyFill="1" applyBorder="1" applyAlignment="1" applyProtection="1">
      <alignment horizontal="center"/>
    </xf>
    <xf numFmtId="0" fontId="15" fillId="4" borderId="48" xfId="0" applyFont="1" applyFill="1" applyBorder="1" applyAlignment="1" applyProtection="1">
      <alignment horizontal="center"/>
    </xf>
    <xf numFmtId="0" fontId="15" fillId="4" borderId="48" xfId="0" applyFont="1" applyFill="1" applyBorder="1" applyAlignment="1" applyProtection="1">
      <alignment horizontal="centerContinuous"/>
    </xf>
    <xf numFmtId="2" fontId="15" fillId="2" borderId="7" xfId="0" quotePrefix="1" applyNumberFormat="1" applyFont="1" applyFill="1" applyBorder="1" applyAlignment="1" applyProtection="1">
      <alignment horizontal="center"/>
    </xf>
    <xf numFmtId="0" fontId="15" fillId="2" borderId="48" xfId="0" applyFont="1" applyFill="1" applyBorder="1" applyAlignment="1" applyProtection="1">
      <alignment horizontal="centerContinuous"/>
    </xf>
    <xf numFmtId="0" fontId="15" fillId="4" borderId="5" xfId="0" applyFont="1" applyFill="1" applyBorder="1" applyAlignment="1">
      <alignment horizontal="centerContinuous"/>
    </xf>
    <xf numFmtId="0" fontId="30" fillId="2" borderId="48" xfId="0" applyFont="1" applyFill="1" applyBorder="1" applyAlignment="1" applyProtection="1">
      <alignment horizontal="center"/>
    </xf>
    <xf numFmtId="0" fontId="16" fillId="4" borderId="3" xfId="0" applyFont="1" applyFill="1" applyBorder="1" applyAlignment="1" applyProtection="1">
      <alignment horizontal="centerContinuous"/>
    </xf>
    <xf numFmtId="0" fontId="16" fillId="4" borderId="4" xfId="0" applyFont="1" applyFill="1" applyBorder="1" applyAlignment="1">
      <alignment horizontal="centerContinuous"/>
    </xf>
    <xf numFmtId="0" fontId="15" fillId="2" borderId="9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Continuous"/>
    </xf>
    <xf numFmtId="0" fontId="15" fillId="2" borderId="8" xfId="0" applyFont="1" applyFill="1" applyBorder="1" applyAlignment="1" applyProtection="1">
      <alignment horizontal="centerContinuous"/>
    </xf>
    <xf numFmtId="0" fontId="15" fillId="2" borderId="10" xfId="0" applyFont="1" applyFill="1" applyBorder="1" applyAlignment="1" applyProtection="1">
      <alignment horizontal="centerContinuous"/>
    </xf>
    <xf numFmtId="0" fontId="29" fillId="2" borderId="7" xfId="0" applyFont="1" applyFill="1" applyBorder="1" applyAlignment="1" applyProtection="1">
      <alignment horizontal="left"/>
    </xf>
    <xf numFmtId="0" fontId="40" fillId="4" borderId="50" xfId="0" applyFont="1" applyFill="1" applyBorder="1" applyAlignment="1" applyProtection="1">
      <alignment horizontal="centerContinuous"/>
    </xf>
    <xf numFmtId="0" fontId="29" fillId="4" borderId="19" xfId="0" applyFont="1" applyFill="1" applyBorder="1" applyAlignment="1" applyProtection="1">
      <alignment horizontal="centerContinuous"/>
    </xf>
    <xf numFmtId="0" fontId="40" fillId="4" borderId="51" xfId="0" applyFont="1" applyFill="1" applyBorder="1" applyAlignment="1" applyProtection="1">
      <alignment horizontal="center"/>
    </xf>
    <xf numFmtId="0" fontId="15" fillId="4" borderId="52" xfId="0" applyFont="1" applyFill="1" applyBorder="1" applyAlignment="1" applyProtection="1">
      <alignment horizontal="centerContinuous"/>
    </xf>
    <xf numFmtId="0" fontId="15" fillId="4" borderId="33" xfId="0" applyFont="1" applyFill="1" applyBorder="1" applyAlignment="1" applyProtection="1">
      <alignment horizontal="centerContinuous"/>
    </xf>
    <xf numFmtId="0" fontId="15" fillId="2" borderId="6" xfId="0" applyFont="1" applyFill="1" applyBorder="1" applyAlignment="1" applyProtection="1">
      <alignment horizontal="centerContinuous"/>
    </xf>
    <xf numFmtId="0" fontId="29" fillId="2" borderId="8" xfId="0" applyFont="1" applyFill="1" applyBorder="1" applyAlignment="1" applyProtection="1">
      <alignment horizontal="left"/>
    </xf>
    <xf numFmtId="0" fontId="29" fillId="2" borderId="8" xfId="0" applyFont="1" applyFill="1" applyBorder="1" applyAlignment="1" applyProtection="1">
      <alignment horizontal="center"/>
    </xf>
    <xf numFmtId="0" fontId="29" fillId="2" borderId="18" xfId="0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center"/>
    </xf>
    <xf numFmtId="164" fontId="3" fillId="2" borderId="17" xfId="0" applyNumberFormat="1" applyFont="1" applyFill="1" applyBorder="1" applyProtection="1"/>
    <xf numFmtId="164" fontId="3" fillId="2" borderId="17" xfId="0" applyNumberFormat="1" applyFont="1" applyFill="1" applyBorder="1" applyAlignment="1" applyProtection="1">
      <alignment horizontal="left"/>
    </xf>
    <xf numFmtId="164" fontId="11" fillId="2" borderId="17" xfId="0" applyNumberFormat="1" applyFont="1" applyFill="1" applyBorder="1" applyAlignment="1" applyProtection="1">
      <alignment horizontal="left"/>
    </xf>
    <xf numFmtId="164" fontId="11" fillId="2" borderId="0" xfId="0" applyNumberFormat="1" applyFont="1" applyFill="1" applyBorder="1" applyAlignment="1" applyProtection="1">
      <alignment horizontal="left"/>
    </xf>
    <xf numFmtId="164" fontId="11" fillId="2" borderId="30" xfId="0" applyNumberFormat="1" applyFont="1" applyFill="1" applyBorder="1" applyAlignment="1" applyProtection="1">
      <alignment horizontal="left"/>
    </xf>
    <xf numFmtId="164" fontId="3" fillId="2" borderId="0" xfId="0" applyNumberFormat="1" applyFont="1" applyFill="1" applyBorder="1" applyAlignment="1" applyProtection="1">
      <alignment horizontal="left"/>
    </xf>
    <xf numFmtId="164" fontId="3" fillId="2" borderId="17" xfId="0" applyNumberFormat="1" applyFont="1" applyFill="1" applyBorder="1" applyAlignment="1" applyProtection="1"/>
    <xf numFmtId="164" fontId="11" fillId="2" borderId="12" xfId="0" applyNumberFormat="1" applyFont="1" applyFill="1" applyBorder="1" applyAlignment="1" applyProtection="1">
      <alignment horizontal="left"/>
    </xf>
    <xf numFmtId="164" fontId="43" fillId="2" borderId="17" xfId="0" applyNumberFormat="1" applyFont="1" applyFill="1" applyBorder="1" applyAlignment="1" applyProtection="1">
      <alignment horizontal="center"/>
    </xf>
    <xf numFmtId="164" fontId="44" fillId="3" borderId="0" xfId="0" quotePrefix="1" applyNumberFormat="1" applyFont="1" applyFill="1" applyBorder="1" applyAlignment="1" applyProtection="1">
      <alignment horizontal="left"/>
    </xf>
    <xf numFmtId="164" fontId="3" fillId="2" borderId="0" xfId="0" quotePrefix="1" applyNumberFormat="1" applyFont="1" applyFill="1" applyBorder="1" applyAlignment="1" applyProtection="1">
      <alignment horizontal="left"/>
    </xf>
    <xf numFmtId="164" fontId="45" fillId="2" borderId="17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/>
    <xf numFmtId="164" fontId="11" fillId="2" borderId="0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left"/>
    </xf>
    <xf numFmtId="164" fontId="11" fillId="2" borderId="14" xfId="0" applyNumberFormat="1" applyFon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left"/>
    </xf>
    <xf numFmtId="164" fontId="11" fillId="2" borderId="1" xfId="0" applyNumberFormat="1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left"/>
    </xf>
    <xf numFmtId="164" fontId="3" fillId="2" borderId="3" xfId="0" applyNumberFormat="1" applyFont="1" applyFill="1" applyBorder="1" applyAlignment="1" applyProtection="1">
      <alignment horizontal="left"/>
    </xf>
    <xf numFmtId="164" fontId="2" fillId="2" borderId="4" xfId="0" applyNumberFormat="1" applyFont="1" applyFill="1" applyBorder="1" applyAlignment="1" applyProtection="1"/>
    <xf numFmtId="164" fontId="13" fillId="2" borderId="18" xfId="0" applyNumberFormat="1" applyFont="1" applyFill="1" applyBorder="1" applyAlignment="1" applyProtection="1">
      <alignment horizontal="center"/>
    </xf>
    <xf numFmtId="164" fontId="13" fillId="2" borderId="0" xfId="0" applyNumberFormat="1" applyFont="1" applyFill="1" applyBorder="1" applyAlignment="1" applyProtection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164" fontId="17" fillId="2" borderId="0" xfId="0" applyNumberFormat="1" applyFont="1" applyFill="1" applyBorder="1" applyAlignment="1" applyProtection="1">
      <alignment horizontal="center"/>
    </xf>
    <xf numFmtId="165" fontId="13" fillId="2" borderId="1" xfId="0" applyNumberFormat="1" applyFont="1" applyFill="1" applyBorder="1" applyAlignment="1" applyProtection="1">
      <alignment horizontal="center"/>
    </xf>
    <xf numFmtId="165" fontId="13" fillId="2" borderId="0" xfId="0" applyNumberFormat="1" applyFont="1" applyFill="1" applyBorder="1" applyAlignment="1" applyProtection="1">
      <alignment horizontal="center"/>
    </xf>
    <xf numFmtId="167" fontId="2" fillId="2" borderId="0" xfId="0" quotePrefix="1" applyNumberFormat="1" applyFont="1" applyFill="1" applyBorder="1" applyAlignment="1" applyProtection="1">
      <alignment horizontal="center"/>
    </xf>
    <xf numFmtId="16" fontId="2" fillId="2" borderId="17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Alignment="1" applyProtection="1">
      <alignment horizontal="center"/>
    </xf>
    <xf numFmtId="164" fontId="11" fillId="2" borderId="17" xfId="0" applyNumberFormat="1" applyFont="1" applyFill="1" applyBorder="1" applyAlignment="1" applyProtection="1">
      <alignment horizontal="center"/>
    </xf>
    <xf numFmtId="0" fontId="15" fillId="2" borderId="7" xfId="0" quotePrefix="1" applyFont="1" applyFill="1" applyBorder="1" applyAlignment="1" applyProtection="1">
      <alignment horizontal="center"/>
    </xf>
    <xf numFmtId="0" fontId="15" fillId="2" borderId="0" xfId="0" quotePrefix="1" applyFont="1" applyFill="1" applyBorder="1" applyAlignment="1" applyProtection="1">
      <alignment horizontal="center"/>
    </xf>
    <xf numFmtId="0" fontId="15" fillId="2" borderId="8" xfId="0" quotePrefix="1" applyFont="1" applyFill="1" applyBorder="1" applyAlignment="1" applyProtection="1">
      <alignment horizontal="center"/>
    </xf>
    <xf numFmtId="0" fontId="15" fillId="2" borderId="2" xfId="0" quotePrefix="1" applyFont="1" applyFill="1" applyBorder="1" applyAlignment="1" applyProtection="1">
      <alignment horizontal="center"/>
    </xf>
    <xf numFmtId="0" fontId="15" fillId="2" borderId="5" xfId="0" quotePrefix="1" applyFont="1" applyFill="1" applyBorder="1" applyAlignment="1" applyProtection="1">
      <alignment horizontal="center"/>
    </xf>
    <xf numFmtId="0" fontId="29" fillId="2" borderId="7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left"/>
    </xf>
    <xf numFmtId="0" fontId="23" fillId="2" borderId="23" xfId="0" applyFont="1" applyFill="1" applyBorder="1" applyAlignment="1" applyProtection="1">
      <alignment horizontal="left"/>
    </xf>
    <xf numFmtId="164" fontId="26" fillId="2" borderId="23" xfId="0" applyNumberFormat="1" applyFont="1" applyFill="1" applyBorder="1" applyAlignment="1" applyProtection="1">
      <alignment horizontal="left"/>
    </xf>
    <xf numFmtId="0" fontId="3" fillId="2" borderId="8" xfId="0" applyFont="1" applyFill="1" applyBorder="1"/>
    <xf numFmtId="164" fontId="3" fillId="2" borderId="29" xfId="0" applyNumberFormat="1" applyFont="1" applyFill="1" applyBorder="1" applyAlignment="1" applyProtection="1">
      <alignment horizontal="left"/>
    </xf>
    <xf numFmtId="0" fontId="3" fillId="2" borderId="7" xfId="0" applyFont="1" applyFill="1" applyBorder="1"/>
    <xf numFmtId="164" fontId="3" fillId="2" borderId="25" xfId="0" applyNumberFormat="1" applyFont="1" applyFill="1" applyBorder="1" applyAlignment="1" applyProtection="1">
      <alignment horizontal="left"/>
    </xf>
    <xf numFmtId="164" fontId="3" fillId="2" borderId="7" xfId="0" applyNumberFormat="1" applyFont="1" applyFill="1" applyBorder="1" applyAlignment="1" applyProtection="1">
      <alignment horizontal="center"/>
    </xf>
    <xf numFmtId="164" fontId="11" fillId="2" borderId="7" xfId="0" applyNumberFormat="1" applyFont="1" applyFill="1" applyBorder="1" applyAlignment="1" applyProtection="1">
      <alignment horizontal="center"/>
    </xf>
    <xf numFmtId="0" fontId="11" fillId="2" borderId="7" xfId="0" applyFont="1" applyFill="1" applyBorder="1"/>
    <xf numFmtId="164" fontId="48" fillId="3" borderId="7" xfId="0" applyNumberFormat="1" applyFont="1" applyFill="1" applyBorder="1" applyAlignment="1" applyProtection="1">
      <alignment horizontal="left"/>
    </xf>
    <xf numFmtId="37" fontId="27" fillId="4" borderId="5" xfId="0" applyNumberFormat="1" applyFont="1" applyFill="1" applyBorder="1" applyProtection="1"/>
    <xf numFmtId="169" fontId="27" fillId="2" borderId="0" xfId="1" applyNumberFormat="1" applyFont="1" applyFill="1"/>
    <xf numFmtId="37" fontId="27" fillId="4" borderId="10" xfId="0" applyNumberFormat="1" applyFont="1" applyFill="1" applyBorder="1" applyProtection="1"/>
    <xf numFmtId="0" fontId="3" fillId="2" borderId="48" xfId="0" applyFont="1" applyFill="1" applyBorder="1"/>
    <xf numFmtId="0" fontId="50" fillId="2" borderId="48" xfId="0" applyFont="1" applyFill="1" applyBorder="1"/>
    <xf numFmtId="0" fontId="3" fillId="2" borderId="18" xfId="0" applyFont="1" applyFill="1" applyBorder="1"/>
    <xf numFmtId="14" fontId="15" fillId="2" borderId="48" xfId="0" quotePrefix="1" applyNumberFormat="1" applyFont="1" applyFill="1" applyBorder="1" applyAlignment="1">
      <alignment horizontal="center"/>
    </xf>
    <xf numFmtId="0" fontId="29" fillId="2" borderId="7" xfId="0" quotePrefix="1" applyFont="1" applyFill="1" applyBorder="1" applyAlignment="1" applyProtection="1">
      <alignment horizontal="center"/>
    </xf>
    <xf numFmtId="0" fontId="49" fillId="2" borderId="0" xfId="0" applyFont="1" applyFill="1" applyBorder="1" applyAlignment="1">
      <alignment horizontal="left"/>
    </xf>
    <xf numFmtId="0" fontId="15" fillId="2" borderId="8" xfId="0" applyFont="1" applyFill="1" applyBorder="1" applyAlignment="1" applyProtection="1">
      <alignment horizontal="left"/>
    </xf>
    <xf numFmtId="0" fontId="49" fillId="2" borderId="2" xfId="0" applyFont="1" applyFill="1" applyBorder="1" applyAlignment="1">
      <alignment horizontal="left"/>
    </xf>
    <xf numFmtId="164" fontId="2" fillId="2" borderId="0" xfId="0" applyNumberFormat="1" applyFont="1" applyFill="1" applyBorder="1" applyAlignment="1" applyProtection="1">
      <alignment horizontal="center"/>
    </xf>
    <xf numFmtId="0" fontId="51" fillId="2" borderId="23" xfId="0" applyFont="1" applyFill="1" applyBorder="1" applyAlignment="1" applyProtection="1">
      <alignment horizontal="left"/>
    </xf>
    <xf numFmtId="0" fontId="15" fillId="2" borderId="5" xfId="0" quotePrefix="1" applyFont="1" applyFill="1" applyBorder="1" applyAlignment="1" applyProtection="1">
      <alignment horizontal="left"/>
    </xf>
    <xf numFmtId="0" fontId="15" fillId="4" borderId="6" xfId="0" applyFont="1" applyFill="1" applyBorder="1" applyAlignment="1" applyProtection="1">
      <alignment horizontal="center"/>
    </xf>
    <xf numFmtId="164" fontId="6" fillId="5" borderId="0" xfId="0" applyNumberFormat="1" applyFont="1" applyFill="1" applyBorder="1" applyAlignment="1" applyProtection="1">
      <alignment horizontal="left"/>
    </xf>
    <xf numFmtId="165" fontId="13" fillId="2" borderId="14" xfId="0" applyNumberFormat="1" applyFont="1" applyFill="1" applyBorder="1" applyAlignment="1" applyProtection="1">
      <alignment horizontal="center"/>
    </xf>
    <xf numFmtId="164" fontId="6" fillId="2" borderId="15" xfId="0" applyNumberFormat="1" applyFont="1" applyFill="1" applyBorder="1" applyAlignment="1" applyProtection="1">
      <alignment horizontal="left"/>
    </xf>
    <xf numFmtId="166" fontId="2" fillId="2" borderId="1" xfId="1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center"/>
    </xf>
    <xf numFmtId="164" fontId="3" fillId="2" borderId="18" xfId="0" quotePrefix="1" applyNumberFormat="1" applyFont="1" applyFill="1" applyBorder="1" applyAlignment="1" applyProtection="1">
      <alignment horizontal="center"/>
    </xf>
    <xf numFmtId="0" fontId="3" fillId="2" borderId="17" xfId="0" quotePrefix="1" applyFont="1" applyFill="1" applyBorder="1" applyAlignment="1">
      <alignment horizontal="center"/>
    </xf>
    <xf numFmtId="0" fontId="27" fillId="2" borderId="3" xfId="0" applyFont="1" applyFill="1" applyBorder="1" applyAlignment="1" applyProtection="1">
      <alignment horizontal="center"/>
    </xf>
    <xf numFmtId="170" fontId="27" fillId="2" borderId="5" xfId="0" applyNumberFormat="1" applyFont="1" applyFill="1" applyBorder="1" applyAlignment="1" applyProtection="1">
      <alignment horizontal="left"/>
    </xf>
    <xf numFmtId="0" fontId="27" fillId="4" borderId="44" xfId="0" applyFont="1" applyFill="1" applyBorder="1" applyAlignment="1" applyProtection="1">
      <alignment horizontal="center"/>
    </xf>
    <xf numFmtId="0" fontId="42" fillId="2" borderId="0" xfId="0" applyFont="1" applyFill="1" applyAlignment="1">
      <alignment horizontal="centerContinuous"/>
    </xf>
    <xf numFmtId="0" fontId="54" fillId="2" borderId="0" xfId="0" applyFont="1" applyFill="1" applyAlignment="1">
      <alignment horizontal="centerContinuous"/>
    </xf>
    <xf numFmtId="0" fontId="55" fillId="2" borderId="0" xfId="0" applyFont="1" applyFill="1" applyAlignment="1">
      <alignment horizontal="centerContinuous"/>
    </xf>
    <xf numFmtId="0" fontId="55" fillId="2" borderId="0" xfId="0" applyFont="1" applyFill="1"/>
    <xf numFmtId="4" fontId="55" fillId="2" borderId="0" xfId="0" applyNumberFormat="1" applyFont="1" applyFill="1"/>
    <xf numFmtId="0" fontId="56" fillId="2" borderId="0" xfId="0" applyFont="1" applyFill="1" applyAlignment="1">
      <alignment horizontal="centerContinuous" wrapText="1"/>
    </xf>
    <xf numFmtId="0" fontId="42" fillId="2" borderId="0" xfId="0" applyFont="1" applyFill="1" applyAlignment="1">
      <alignment horizontal="centerContinuous" wrapText="1"/>
    </xf>
    <xf numFmtId="0" fontId="56" fillId="2" borderId="0" xfId="0" applyFont="1" applyFill="1"/>
    <xf numFmtId="0" fontId="42" fillId="2" borderId="0" xfId="0" applyFont="1" applyFill="1" applyAlignment="1">
      <alignment horizontal="center"/>
    </xf>
    <xf numFmtId="0" fontId="55" fillId="2" borderId="0" xfId="0" applyFont="1" applyFill="1" applyAlignment="1"/>
    <xf numFmtId="0" fontId="56" fillId="2" borderId="6" xfId="0" applyFont="1" applyFill="1" applyBorder="1"/>
    <xf numFmtId="0" fontId="42" fillId="2" borderId="3" xfId="0" applyFont="1" applyFill="1" applyBorder="1" applyAlignment="1">
      <alignment horizontal="center"/>
    </xf>
    <xf numFmtId="0" fontId="55" fillId="2" borderId="3" xfId="0" applyFont="1" applyFill="1" applyBorder="1"/>
    <xf numFmtId="166" fontId="55" fillId="2" borderId="3" xfId="1" applyNumberFormat="1" applyFont="1" applyFill="1" applyBorder="1" applyAlignment="1">
      <alignment horizontal="center"/>
    </xf>
    <xf numFmtId="166" fontId="56" fillId="2" borderId="3" xfId="1" applyNumberFormat="1" applyFont="1" applyFill="1" applyBorder="1" applyAlignment="1"/>
    <xf numFmtId="43" fontId="57" fillId="2" borderId="4" xfId="1" applyFont="1" applyFill="1" applyBorder="1"/>
    <xf numFmtId="166" fontId="55" fillId="2" borderId="0" xfId="0" applyNumberFormat="1" applyFont="1" applyFill="1"/>
    <xf numFmtId="9" fontId="56" fillId="2" borderId="7" xfId="2" applyFont="1" applyFill="1" applyBorder="1" applyAlignment="1">
      <alignment horizontal="left"/>
    </xf>
    <xf numFmtId="14" fontId="42" fillId="2" borderId="0" xfId="2" applyNumberFormat="1" applyFont="1" applyFill="1" applyBorder="1" applyAlignment="1">
      <alignment horizontal="center"/>
    </xf>
    <xf numFmtId="0" fontId="55" fillId="2" borderId="0" xfId="0" applyFont="1" applyFill="1" applyBorder="1"/>
    <xf numFmtId="166" fontId="55" fillId="2" borderId="0" xfId="1" applyNumberFormat="1" applyFont="1" applyFill="1" applyBorder="1" applyAlignment="1">
      <alignment horizontal="center"/>
    </xf>
    <xf numFmtId="166" fontId="56" fillId="2" borderId="0" xfId="1" applyNumberFormat="1" applyFont="1" applyFill="1" applyBorder="1" applyAlignment="1"/>
    <xf numFmtId="43" fontId="57" fillId="2" borderId="5" xfId="1" applyFont="1" applyFill="1" applyBorder="1"/>
    <xf numFmtId="0" fontId="56" fillId="2" borderId="7" xfId="0" applyFont="1" applyFill="1" applyBorder="1"/>
    <xf numFmtId="0" fontId="42" fillId="2" borderId="0" xfId="0" applyFont="1" applyFill="1" applyBorder="1" applyAlignment="1">
      <alignment horizontal="center"/>
    </xf>
    <xf numFmtId="0" fontId="56" fillId="2" borderId="0" xfId="0" applyFont="1" applyFill="1" applyBorder="1"/>
    <xf numFmtId="43" fontId="56" fillId="2" borderId="5" xfId="1" applyFont="1" applyFill="1" applyBorder="1" applyAlignment="1">
      <alignment horizontal="right"/>
    </xf>
    <xf numFmtId="0" fontId="55" fillId="2" borderId="0" xfId="0" applyFont="1" applyFill="1" applyBorder="1" applyAlignment="1">
      <alignment horizontal="center"/>
    </xf>
    <xf numFmtId="166" fontId="58" fillId="2" borderId="0" xfId="1" applyNumberFormat="1" applyFont="1" applyFill="1" applyBorder="1" applyAlignment="1"/>
    <xf numFmtId="43" fontId="59" fillId="2" borderId="5" xfId="1" applyFont="1" applyFill="1" applyBorder="1"/>
    <xf numFmtId="0" fontId="56" fillId="2" borderId="8" xfId="0" applyFont="1" applyFill="1" applyBorder="1"/>
    <xf numFmtId="0" fontId="42" fillId="2" borderId="2" xfId="0" applyFont="1" applyFill="1" applyBorder="1" applyAlignment="1">
      <alignment horizontal="center"/>
    </xf>
    <xf numFmtId="0" fontId="55" fillId="2" borderId="2" xfId="0" applyFont="1" applyFill="1" applyBorder="1"/>
    <xf numFmtId="0" fontId="55" fillId="2" borderId="2" xfId="0" applyFont="1" applyFill="1" applyBorder="1" applyAlignment="1">
      <alignment horizontal="center"/>
    </xf>
    <xf numFmtId="166" fontId="58" fillId="2" borderId="2" xfId="1" applyNumberFormat="1" applyFont="1" applyFill="1" applyBorder="1" applyAlignment="1"/>
    <xf numFmtId="0" fontId="58" fillId="2" borderId="2" xfId="0" applyFont="1" applyFill="1" applyBorder="1"/>
    <xf numFmtId="43" fontId="55" fillId="2" borderId="10" xfId="1" applyFont="1" applyFill="1" applyBorder="1" applyAlignment="1">
      <alignment horizontal="right"/>
    </xf>
    <xf numFmtId="0" fontId="55" fillId="2" borderId="0" xfId="0" applyFont="1" applyFill="1" applyAlignment="1">
      <alignment horizontal="center"/>
    </xf>
    <xf numFmtId="165" fontId="49" fillId="2" borderId="0" xfId="0" applyNumberFormat="1" applyFont="1" applyFill="1" applyAlignment="1">
      <alignment horizontal="center"/>
    </xf>
    <xf numFmtId="165" fontId="55" fillId="2" borderId="0" xfId="0" applyNumberFormat="1" applyFont="1" applyFill="1" applyAlignment="1"/>
    <xf numFmtId="0" fontId="49" fillId="2" borderId="0" xfId="0" applyFont="1" applyFill="1" applyAlignment="1">
      <alignment horizontal="center"/>
    </xf>
    <xf numFmtId="0" fontId="55" fillId="2" borderId="0" xfId="0" applyFont="1" applyFill="1" applyBorder="1" applyAlignment="1"/>
    <xf numFmtId="0" fontId="56" fillId="2" borderId="1" xfId="0" applyFont="1" applyFill="1" applyBorder="1" applyAlignment="1">
      <alignment horizontal="left"/>
    </xf>
    <xf numFmtId="0" fontId="49" fillId="2" borderId="14" xfId="0" applyFont="1" applyFill="1" applyBorder="1" applyAlignment="1">
      <alignment horizontal="center"/>
    </xf>
    <xf numFmtId="0" fontId="55" fillId="2" borderId="14" xfId="0" applyFont="1" applyFill="1" applyBorder="1" applyAlignment="1" applyProtection="1">
      <alignment horizontal="center"/>
      <protection locked="0"/>
    </xf>
    <xf numFmtId="0" fontId="55" fillId="2" borderId="14" xfId="0" applyFont="1" applyFill="1" applyBorder="1" applyAlignment="1">
      <alignment horizontal="center"/>
    </xf>
    <xf numFmtId="0" fontId="55" fillId="2" borderId="15" xfId="0" applyFont="1" applyFill="1" applyBorder="1" applyAlignment="1">
      <alignment horizontal="center"/>
    </xf>
    <xf numFmtId="0" fontId="56" fillId="2" borderId="0" xfId="0" applyFont="1" applyFill="1" applyBorder="1" applyAlignment="1">
      <alignment horizontal="center"/>
    </xf>
    <xf numFmtId="43" fontId="55" fillId="2" borderId="0" xfId="1" applyFont="1" applyFill="1" applyAlignment="1" applyProtection="1">
      <alignment horizontal="left"/>
    </xf>
    <xf numFmtId="0" fontId="60" fillId="2" borderId="0" xfId="0" applyFont="1" applyFill="1" applyAlignment="1" applyProtection="1">
      <alignment horizontal="left"/>
    </xf>
    <xf numFmtId="0" fontId="61" fillId="2" borderId="0" xfId="0" applyFont="1" applyFill="1" applyAlignment="1" applyProtection="1">
      <alignment horizontal="center"/>
    </xf>
    <xf numFmtId="0" fontId="55" fillId="2" borderId="0" xfId="0" applyFont="1" applyFill="1" applyAlignment="1" applyProtection="1">
      <alignment horizontal="left"/>
    </xf>
    <xf numFmtId="0" fontId="56" fillId="2" borderId="0" xfId="0" applyFont="1" applyFill="1" applyAlignment="1" applyProtection="1">
      <alignment horizontal="left"/>
    </xf>
    <xf numFmtId="0" fontId="42" fillId="2" borderId="0" xfId="0" applyFont="1" applyFill="1" applyAlignment="1" applyProtection="1">
      <alignment horizontal="center"/>
    </xf>
    <xf numFmtId="0" fontId="62" fillId="0" borderId="0" xfId="0" applyFont="1"/>
    <xf numFmtId="0" fontId="58" fillId="2" borderId="0" xfId="0" applyFont="1" applyFill="1" applyAlignment="1" applyProtection="1">
      <alignment horizontal="center"/>
    </xf>
    <xf numFmtId="0" fontId="64" fillId="2" borderId="0" xfId="0" applyFont="1" applyFill="1" applyAlignment="1" applyProtection="1">
      <alignment horizontal="left"/>
    </xf>
    <xf numFmtId="164" fontId="55" fillId="2" borderId="0" xfId="0" applyNumberFormat="1" applyFont="1" applyFill="1" applyAlignment="1" applyProtection="1">
      <alignment horizontal="right"/>
    </xf>
    <xf numFmtId="0" fontId="55" fillId="2" borderId="0" xfId="0" quotePrefix="1" applyFont="1" applyFill="1" applyAlignment="1">
      <alignment horizontal="right"/>
    </xf>
    <xf numFmtId="4" fontId="55" fillId="2" borderId="0" xfId="0" applyNumberFormat="1" applyFont="1" applyFill="1" applyProtection="1"/>
    <xf numFmtId="2" fontId="55" fillId="2" borderId="0" xfId="0" applyNumberFormat="1" applyFont="1" applyFill="1" applyAlignment="1" applyProtection="1">
      <alignment horizontal="right"/>
    </xf>
    <xf numFmtId="0" fontId="65" fillId="2" borderId="0" xfId="0" applyFont="1" applyFill="1" applyAlignment="1" applyProtection="1">
      <alignment horizontal="left"/>
    </xf>
    <xf numFmtId="43" fontId="55" fillId="2" borderId="0" xfId="1" applyFont="1" applyFill="1"/>
    <xf numFmtId="0" fontId="55" fillId="2" borderId="0" xfId="0" applyFont="1" applyFill="1" applyAlignment="1">
      <alignment horizontal="right"/>
    </xf>
    <xf numFmtId="0" fontId="66" fillId="2" borderId="0" xfId="0" applyFont="1" applyFill="1" applyAlignment="1" applyProtection="1">
      <alignment horizontal="right"/>
    </xf>
    <xf numFmtId="0" fontId="58" fillId="2" borderId="0" xfId="0" applyFont="1" applyFill="1"/>
    <xf numFmtId="0" fontId="58" fillId="2" borderId="0" xfId="0" applyFont="1" applyFill="1" applyAlignment="1">
      <alignment horizontal="center"/>
    </xf>
    <xf numFmtId="164" fontId="55" fillId="2" borderId="0" xfId="0" quotePrefix="1" applyNumberFormat="1" applyFont="1" applyFill="1" applyAlignment="1" applyProtection="1">
      <alignment horizontal="right"/>
    </xf>
    <xf numFmtId="165" fontId="55" fillId="2" borderId="0" xfId="0" applyNumberFormat="1" applyFont="1" applyFill="1" applyProtection="1"/>
    <xf numFmtId="0" fontId="55" fillId="2" borderId="0" xfId="0" applyFont="1" applyFill="1" applyProtection="1"/>
    <xf numFmtId="0" fontId="58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25" fillId="2" borderId="0" xfId="0" applyFont="1" applyFill="1" applyAlignment="1" applyProtection="1">
      <alignment horizontal="left"/>
    </xf>
    <xf numFmtId="0" fontId="26" fillId="2" borderId="0" xfId="0" applyFont="1" applyFill="1" applyAlignment="1" applyProtection="1">
      <alignment horizontal="center"/>
    </xf>
    <xf numFmtId="164" fontId="27" fillId="2" borderId="0" xfId="0" quotePrefix="1" applyNumberFormat="1" applyFont="1" applyFill="1" applyAlignment="1" applyProtection="1">
      <alignment horizontal="right"/>
    </xf>
    <xf numFmtId="164" fontId="27" fillId="2" borderId="0" xfId="0" applyNumberFormat="1" applyFont="1" applyFill="1" applyAlignment="1" applyProtection="1">
      <alignment horizontal="right"/>
    </xf>
    <xf numFmtId="165" fontId="27" fillId="2" borderId="0" xfId="0" applyNumberFormat="1" applyFont="1" applyFill="1" applyProtection="1"/>
    <xf numFmtId="4" fontId="27" fillId="2" borderId="0" xfId="0" applyNumberFormat="1" applyFont="1" applyFill="1" applyProtection="1"/>
    <xf numFmtId="0" fontId="67" fillId="2" borderId="0" xfId="0" applyFont="1" applyFill="1" applyAlignment="1" applyProtection="1">
      <alignment horizontal="left"/>
    </xf>
    <xf numFmtId="164" fontId="55" fillId="2" borderId="0" xfId="0" applyNumberFormat="1" applyFont="1" applyFill="1" applyAlignment="1" applyProtection="1"/>
    <xf numFmtId="0" fontId="64" fillId="2" borderId="0" xfId="0" applyFont="1" applyFill="1"/>
    <xf numFmtId="164" fontId="55" fillId="2" borderId="0" xfId="0" quotePrefix="1" applyNumberFormat="1" applyFont="1" applyFill="1" applyAlignment="1" applyProtection="1"/>
    <xf numFmtId="2" fontId="55" fillId="2" borderId="0" xfId="0" applyNumberFormat="1" applyFont="1" applyFill="1" applyAlignment="1" applyProtection="1"/>
    <xf numFmtId="165" fontId="55" fillId="2" borderId="0" xfId="0" applyNumberFormat="1" applyFont="1" applyFill="1" applyAlignment="1" applyProtection="1">
      <alignment horizontal="right"/>
    </xf>
    <xf numFmtId="0" fontId="55" fillId="2" borderId="0" xfId="0" applyFont="1" applyFill="1" applyAlignment="1" applyProtection="1">
      <alignment horizontal="right"/>
    </xf>
    <xf numFmtId="166" fontId="56" fillId="2" borderId="0" xfId="1" applyNumberFormat="1" applyFont="1" applyFill="1" applyProtection="1"/>
    <xf numFmtId="0" fontId="55" fillId="2" borderId="0" xfId="0" applyFont="1" applyFill="1" applyAlignment="1" applyProtection="1"/>
    <xf numFmtId="165" fontId="55" fillId="2" borderId="0" xfId="0" applyNumberFormat="1" applyFont="1" applyFill="1" applyAlignment="1" applyProtection="1">
      <alignment horizontal="left"/>
    </xf>
    <xf numFmtId="0" fontId="68" fillId="2" borderId="0" xfId="0" applyFont="1" applyFill="1" applyAlignment="1" applyProtection="1">
      <alignment horizontal="right"/>
    </xf>
    <xf numFmtId="0" fontId="69" fillId="2" borderId="0" xfId="0" applyFont="1" applyFill="1" applyAlignment="1" applyProtection="1">
      <alignment horizontal="left"/>
    </xf>
    <xf numFmtId="0" fontId="70" fillId="2" borderId="0" xfId="0" applyFont="1" applyFill="1" applyAlignment="1" applyProtection="1">
      <alignment horizontal="center"/>
    </xf>
    <xf numFmtId="164" fontId="71" fillId="2" borderId="0" xfId="0" applyNumberFormat="1" applyFont="1" applyFill="1" applyAlignment="1" applyProtection="1"/>
    <xf numFmtId="4" fontId="71" fillId="2" borderId="0" xfId="0" applyNumberFormat="1" applyFont="1" applyFill="1" applyProtection="1"/>
    <xf numFmtId="166" fontId="55" fillId="2" borderId="0" xfId="0" applyNumberFormat="1" applyFont="1" applyFill="1" applyAlignment="1" applyProtection="1"/>
    <xf numFmtId="165" fontId="55" fillId="2" borderId="0" xfId="0" applyNumberFormat="1" applyFont="1" applyFill="1"/>
    <xf numFmtId="0" fontId="56" fillId="2" borderId="0" xfId="0" applyFont="1" applyFill="1" applyAlignment="1" applyProtection="1"/>
    <xf numFmtId="43" fontId="56" fillId="2" borderId="0" xfId="1" applyFont="1" applyFill="1" applyAlignment="1" applyProtection="1">
      <alignment horizontal="left"/>
    </xf>
    <xf numFmtId="166" fontId="55" fillId="2" borderId="0" xfId="1" applyNumberFormat="1" applyFont="1" applyFill="1"/>
    <xf numFmtId="0" fontId="60" fillId="2" borderId="0" xfId="0" applyFont="1" applyFill="1"/>
    <xf numFmtId="0" fontId="61" fillId="2" borderId="0" xfId="0" applyFont="1" applyFill="1" applyAlignment="1">
      <alignment horizontal="center"/>
    </xf>
    <xf numFmtId="0" fontId="56" fillId="2" borderId="0" xfId="0" applyFont="1" applyFill="1" applyBorder="1" applyAlignment="1" applyProtection="1">
      <alignment horizontal="left"/>
    </xf>
    <xf numFmtId="0" fontId="42" fillId="2" borderId="0" xfId="0" applyFont="1" applyFill="1" applyBorder="1" applyAlignment="1" applyProtection="1">
      <alignment horizontal="center"/>
    </xf>
    <xf numFmtId="0" fontId="60" fillId="2" borderId="0" xfId="0" applyFont="1" applyFill="1" applyBorder="1" applyAlignment="1" applyProtection="1">
      <alignment horizontal="left"/>
    </xf>
    <xf numFmtId="0" fontId="61" fillId="2" borderId="0" xfId="0" applyFont="1" applyFill="1" applyBorder="1" applyAlignment="1" applyProtection="1">
      <alignment horizontal="center"/>
    </xf>
    <xf numFmtId="166" fontId="66" fillId="2" borderId="0" xfId="1" applyNumberFormat="1" applyFont="1" applyFill="1" applyProtection="1"/>
    <xf numFmtId="166" fontId="56" fillId="2" borderId="0" xfId="1" applyNumberFormat="1" applyFont="1" applyFill="1"/>
    <xf numFmtId="0" fontId="0" fillId="0" borderId="0" xfId="0" applyFont="1"/>
    <xf numFmtId="0" fontId="60" fillId="2" borderId="0" xfId="0" applyFont="1" applyFill="1" applyAlignment="1" applyProtection="1"/>
    <xf numFmtId="2" fontId="55" fillId="2" borderId="0" xfId="0" applyNumberFormat="1" applyFont="1" applyFill="1" applyAlignment="1"/>
    <xf numFmtId="1" fontId="55" fillId="2" borderId="0" xfId="0" applyNumberFormat="1" applyFont="1" applyFill="1"/>
    <xf numFmtId="166" fontId="55" fillId="2" borderId="0" xfId="1" applyNumberFormat="1" applyFont="1" applyFill="1" applyAlignment="1"/>
    <xf numFmtId="43" fontId="55" fillId="2" borderId="0" xfId="0" applyNumberFormat="1" applyFont="1" applyFill="1"/>
    <xf numFmtId="0" fontId="72" fillId="2" borderId="0" xfId="0" applyFont="1" applyFill="1"/>
    <xf numFmtId="43" fontId="55" fillId="2" borderId="0" xfId="1" applyNumberFormat="1" applyFont="1" applyFill="1"/>
    <xf numFmtId="164" fontId="42" fillId="2" borderId="0" xfId="0" applyNumberFormat="1" applyFont="1" applyFill="1" applyAlignment="1" applyProtection="1"/>
    <xf numFmtId="2" fontId="55" fillId="2" borderId="0" xfId="0" applyNumberFormat="1" applyFont="1" applyFill="1"/>
    <xf numFmtId="0" fontId="27" fillId="4" borderId="7" xfId="0" applyFont="1" applyFill="1" applyBorder="1" applyAlignment="1" applyProtection="1">
      <alignment horizontal="center"/>
    </xf>
    <xf numFmtId="0" fontId="27" fillId="4" borderId="48" xfId="0" applyFont="1" applyFill="1" applyBorder="1" applyAlignment="1" applyProtection="1">
      <alignment horizontal="centerContinuous"/>
    </xf>
    <xf numFmtId="0" fontId="27" fillId="2" borderId="16" xfId="0" applyFont="1" applyFill="1" applyBorder="1" applyAlignment="1" applyProtection="1">
      <alignment horizontal="center"/>
    </xf>
    <xf numFmtId="0" fontId="34" fillId="2" borderId="37" xfId="0" applyFont="1" applyFill="1" applyBorder="1" applyAlignment="1" applyProtection="1">
      <alignment horizontal="center"/>
    </xf>
    <xf numFmtId="0" fontId="27" fillId="2" borderId="18" xfId="0" applyFont="1" applyFill="1" applyBorder="1"/>
    <xf numFmtId="0" fontId="34" fillId="2" borderId="40" xfId="0" applyFont="1" applyFill="1" applyBorder="1" applyAlignment="1" applyProtection="1">
      <alignment horizontal="center"/>
    </xf>
    <xf numFmtId="0" fontId="12" fillId="2" borderId="4" xfId="0" applyFont="1" applyFill="1" applyBorder="1"/>
    <xf numFmtId="0" fontId="12" fillId="2" borderId="6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16" xfId="0" applyFont="1" applyFill="1" applyBorder="1"/>
    <xf numFmtId="0" fontId="73" fillId="2" borderId="6" xfId="0" applyFont="1" applyFill="1" applyBorder="1"/>
    <xf numFmtId="0" fontId="12" fillId="2" borderId="5" xfId="0" applyFont="1" applyFill="1" applyBorder="1"/>
    <xf numFmtId="0" fontId="12" fillId="2" borderId="7" xfId="0" applyFont="1" applyFill="1" applyBorder="1"/>
    <xf numFmtId="0" fontId="12" fillId="2" borderId="5" xfId="0" applyFont="1" applyFill="1" applyBorder="1" applyAlignment="1">
      <alignment horizontal="center"/>
    </xf>
    <xf numFmtId="0" fontId="13" fillId="2" borderId="7" xfId="0" applyFont="1" applyFill="1" applyBorder="1"/>
    <xf numFmtId="0" fontId="73" fillId="2" borderId="7" xfId="0" applyFont="1" applyFill="1" applyBorder="1"/>
    <xf numFmtId="0" fontId="12" fillId="2" borderId="10" xfId="0" applyFont="1" applyFill="1" applyBorder="1"/>
    <xf numFmtId="0" fontId="12" fillId="2" borderId="8" xfId="0" applyFont="1" applyFill="1" applyBorder="1"/>
    <xf numFmtId="0" fontId="12" fillId="2" borderId="10" xfId="0" applyFont="1" applyFill="1" applyBorder="1" applyAlignment="1">
      <alignment horizontal="center"/>
    </xf>
    <xf numFmtId="0" fontId="34" fillId="2" borderId="0" xfId="0" applyFont="1" applyFill="1" applyBorder="1" applyAlignment="1" applyProtection="1">
      <alignment horizontal="left"/>
    </xf>
    <xf numFmtId="0" fontId="34" fillId="2" borderId="8" xfId="0" applyFont="1" applyFill="1" applyBorder="1"/>
    <xf numFmtId="167" fontId="27" fillId="2" borderId="0" xfId="0" applyNumberFormat="1" applyFont="1" applyFill="1" applyBorder="1" applyAlignment="1" applyProtection="1">
      <alignment horizontal="center"/>
    </xf>
    <xf numFmtId="43" fontId="21" fillId="2" borderId="6" xfId="1" applyFont="1" applyFill="1" applyBorder="1" applyAlignment="1">
      <alignment horizontal="center"/>
    </xf>
    <xf numFmtId="43" fontId="21" fillId="2" borderId="7" xfId="1" applyFont="1" applyFill="1" applyBorder="1" applyAlignment="1">
      <alignment horizontal="center"/>
    </xf>
    <xf numFmtId="43" fontId="21" fillId="2" borderId="8" xfId="1" applyFont="1" applyFill="1" applyBorder="1" applyAlignment="1">
      <alignment horizontal="center"/>
    </xf>
    <xf numFmtId="0" fontId="28" fillId="2" borderId="10" xfId="0" applyFont="1" applyFill="1" applyBorder="1"/>
    <xf numFmtId="0" fontId="15" fillId="2" borderId="0" xfId="0" applyFont="1" applyFill="1" applyBorder="1" applyAlignment="1" applyProtection="1">
      <alignment horizontal="center"/>
    </xf>
    <xf numFmtId="14" fontId="15" fillId="2" borderId="18" xfId="0" quotePrefix="1" applyNumberFormat="1" applyFont="1" applyFill="1" applyBorder="1" applyAlignment="1">
      <alignment horizontal="center"/>
    </xf>
    <xf numFmtId="0" fontId="15" fillId="2" borderId="10" xfId="0" quotePrefix="1" applyFont="1" applyFill="1" applyBorder="1" applyAlignment="1">
      <alignment horizontal="center"/>
    </xf>
    <xf numFmtId="0" fontId="30" fillId="2" borderId="4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left"/>
    </xf>
    <xf numFmtId="0" fontId="15" fillId="2" borderId="0" xfId="0" applyFont="1" applyFill="1" applyBorder="1"/>
    <xf numFmtId="0" fontId="16" fillId="4" borderId="10" xfId="0" applyFont="1" applyFill="1" applyBorder="1" applyAlignment="1" applyProtection="1">
      <alignment horizontal="center"/>
    </xf>
    <xf numFmtId="0" fontId="15" fillId="2" borderId="8" xfId="0" applyFont="1" applyFill="1" applyBorder="1"/>
    <xf numFmtId="0" fontId="15" fillId="2" borderId="2" xfId="0" applyFont="1" applyFill="1" applyBorder="1"/>
    <xf numFmtId="10" fontId="29" fillId="2" borderId="16" xfId="0" quotePrefix="1" applyNumberFormat="1" applyFont="1" applyFill="1" applyBorder="1" applyAlignment="1" applyProtection="1">
      <alignment horizontal="left"/>
    </xf>
    <xf numFmtId="14" fontId="15" fillId="2" borderId="0" xfId="0" quotePrefix="1" applyNumberFormat="1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5" fillId="4" borderId="57" xfId="0" applyFont="1" applyFill="1" applyBorder="1" applyAlignment="1" applyProtection="1">
      <alignment horizontal="center"/>
    </xf>
    <xf numFmtId="0" fontId="15" fillId="4" borderId="58" xfId="0" applyFont="1" applyFill="1" applyBorder="1" applyAlignment="1" applyProtection="1">
      <alignment horizontal="centerContinuous"/>
    </xf>
    <xf numFmtId="0" fontId="15" fillId="4" borderId="58" xfId="0" applyFont="1" applyFill="1" applyBorder="1" applyAlignment="1">
      <alignment horizontal="centerContinuous"/>
    </xf>
    <xf numFmtId="0" fontId="15" fillId="4" borderId="58" xfId="0" applyFont="1" applyFill="1" applyBorder="1" applyAlignment="1" applyProtection="1">
      <alignment horizontal="center"/>
    </xf>
    <xf numFmtId="0" fontId="15" fillId="4" borderId="59" xfId="0" applyFont="1" applyFill="1" applyBorder="1" applyAlignment="1">
      <alignment horizontal="centerContinuous"/>
    </xf>
    <xf numFmtId="0" fontId="15" fillId="2" borderId="4" xfId="0" applyFont="1" applyFill="1" applyBorder="1" applyAlignment="1">
      <alignment horizontal="centerContinuous"/>
    </xf>
    <xf numFmtId="0" fontId="15" fillId="2" borderId="3" xfId="0" quotePrefix="1" applyFont="1" applyFill="1" applyBorder="1" applyAlignment="1" applyProtection="1">
      <alignment horizontal="centerContinuous"/>
    </xf>
    <xf numFmtId="0" fontId="15" fillId="4" borderId="0" xfId="0" applyFont="1" applyFill="1" applyBorder="1" applyAlignment="1" applyProtection="1">
      <alignment horizontal="centerContinuous"/>
    </xf>
    <xf numFmtId="0" fontId="49" fillId="2" borderId="3" xfId="0" applyFont="1" applyFill="1" applyBorder="1" applyAlignment="1">
      <alignment horizontal="left"/>
    </xf>
    <xf numFmtId="0" fontId="49" fillId="2" borderId="3" xfId="0" applyFont="1" applyFill="1" applyBorder="1" applyAlignment="1" applyProtection="1">
      <alignment horizontal="center"/>
    </xf>
    <xf numFmtId="0" fontId="49" fillId="2" borderId="0" xfId="0" applyFont="1" applyFill="1" applyBorder="1" applyAlignment="1" applyProtection="1">
      <alignment horizontal="center"/>
    </xf>
    <xf numFmtId="0" fontId="49" fillId="2" borderId="0" xfId="0" applyFont="1" applyFill="1" applyBorder="1" applyAlignment="1" applyProtection="1">
      <alignment horizontal="centerContinuous"/>
    </xf>
    <xf numFmtId="0" fontId="15" fillId="2" borderId="0" xfId="0" applyFont="1" applyFill="1" applyBorder="1" applyAlignment="1">
      <alignment horizontal="left"/>
    </xf>
    <xf numFmtId="0" fontId="49" fillId="2" borderId="2" xfId="0" applyFont="1" applyFill="1" applyBorder="1" applyAlignment="1" applyProtection="1">
      <alignment horizontal="centerContinuous"/>
    </xf>
    <xf numFmtId="0" fontId="29" fillId="0" borderId="0" xfId="0" applyFont="1"/>
    <xf numFmtId="0" fontId="29" fillId="0" borderId="7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76" fillId="0" borderId="0" xfId="0" applyFont="1" applyBorder="1"/>
    <xf numFmtId="0" fontId="29" fillId="0" borderId="5" xfId="0" applyFont="1" applyBorder="1"/>
    <xf numFmtId="0" fontId="77" fillId="0" borderId="0" xfId="0" applyFont="1" applyBorder="1"/>
    <xf numFmtId="0" fontId="42" fillId="0" borderId="0" xfId="0" applyFont="1" applyBorder="1"/>
    <xf numFmtId="0" fontId="78" fillId="0" borderId="5" xfId="0" applyFont="1" applyBorder="1"/>
    <xf numFmtId="15" fontId="29" fillId="0" borderId="7" xfId="0" quotePrefix="1" applyNumberFormat="1" applyFont="1" applyBorder="1" applyAlignment="1">
      <alignment horizontal="left"/>
    </xf>
    <xf numFmtId="15" fontId="79" fillId="0" borderId="0" xfId="0" quotePrefix="1" applyNumberFormat="1" applyFont="1" applyBorder="1" applyAlignment="1">
      <alignment horizontal="center"/>
    </xf>
    <xf numFmtId="15" fontId="79" fillId="0" borderId="5" xfId="0" quotePrefix="1" applyNumberFormat="1" applyFont="1" applyBorder="1" applyAlignment="1">
      <alignment horizontal="center"/>
    </xf>
    <xf numFmtId="0" fontId="29" fillId="0" borderId="1" xfId="0" applyFont="1" applyBorder="1"/>
    <xf numFmtId="0" fontId="29" fillId="0" borderId="14" xfId="0" applyFont="1" applyBorder="1"/>
    <xf numFmtId="0" fontId="79" fillId="0" borderId="15" xfId="0" applyFont="1" applyBorder="1" applyAlignment="1">
      <alignment horizontal="center"/>
    </xf>
    <xf numFmtId="0" fontId="29" fillId="0" borderId="6" xfId="0" applyFont="1" applyBorder="1"/>
    <xf numFmtId="0" fontId="29" fillId="0" borderId="3" xfId="0" applyFont="1" applyBorder="1"/>
    <xf numFmtId="0" fontId="29" fillId="0" borderId="9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8" xfId="0" applyFont="1" applyBorder="1"/>
    <xf numFmtId="0" fontId="29" fillId="0" borderId="2" xfId="0" applyFont="1" applyBorder="1"/>
    <xf numFmtId="0" fontId="29" fillId="0" borderId="1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173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6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/>
    <xf numFmtId="0" fontId="29" fillId="0" borderId="18" xfId="0" applyFont="1" applyBorder="1"/>
    <xf numFmtId="2" fontId="29" fillId="0" borderId="12" xfId="0" applyNumberFormat="1" applyFont="1" applyBorder="1" applyAlignment="1">
      <alignment horizontal="center"/>
    </xf>
    <xf numFmtId="43" fontId="29" fillId="0" borderId="21" xfId="1" applyFont="1" applyBorder="1" applyAlignment="1">
      <alignment horizontal="center"/>
    </xf>
    <xf numFmtId="43" fontId="29" fillId="0" borderId="2" xfId="1" applyFont="1" applyBorder="1" applyAlignment="1">
      <alignment horizontal="center"/>
    </xf>
    <xf numFmtId="43" fontId="29" fillId="0" borderId="60" xfId="1" applyFont="1" applyBorder="1" applyAlignment="1">
      <alignment horizontal="center"/>
    </xf>
    <xf numFmtId="43" fontId="29" fillId="0" borderId="0" xfId="1" applyFont="1" applyBorder="1" applyAlignment="1">
      <alignment horizontal="center"/>
    </xf>
    <xf numFmtId="43" fontId="29" fillId="0" borderId="5" xfId="1" applyFont="1" applyBorder="1" applyAlignment="1">
      <alignment horizontal="center"/>
    </xf>
    <xf numFmtId="0" fontId="29" fillId="0" borderId="4" xfId="0" applyFont="1" applyBorder="1"/>
    <xf numFmtId="0" fontId="29" fillId="0" borderId="10" xfId="0" applyFont="1" applyBorder="1"/>
    <xf numFmtId="166" fontId="29" fillId="0" borderId="10" xfId="1" applyNumberFormat="1" applyFont="1" applyBorder="1" applyAlignment="1">
      <alignment horizontal="center"/>
    </xf>
    <xf numFmtId="166" fontId="29" fillId="0" borderId="12" xfId="1" applyNumberFormat="1" applyFont="1" applyBorder="1" applyAlignment="1">
      <alignment horizontal="center"/>
    </xf>
    <xf numFmtId="166" fontId="29" fillId="0" borderId="18" xfId="1" applyNumberFormat="1" applyFont="1" applyBorder="1" applyAlignment="1">
      <alignment horizontal="center"/>
    </xf>
    <xf numFmtId="166" fontId="29" fillId="0" borderId="60" xfId="1" applyNumberFormat="1" applyFont="1" applyBorder="1" applyAlignment="1">
      <alignment horizontal="center"/>
    </xf>
    <xf numFmtId="166" fontId="29" fillId="0" borderId="0" xfId="1" applyNumberFormat="1" applyFont="1" applyBorder="1" applyAlignment="1">
      <alignment horizontal="center"/>
    </xf>
    <xf numFmtId="166" fontId="29" fillId="0" borderId="5" xfId="1" applyNumberFormat="1" applyFont="1" applyBorder="1" applyAlignment="1"/>
    <xf numFmtId="2" fontId="29" fillId="0" borderId="0" xfId="0" applyNumberFormat="1" applyFont="1"/>
    <xf numFmtId="0" fontId="29" fillId="0" borderId="1" xfId="0" applyFont="1" applyBorder="1" applyAlignment="1">
      <alignment horizontal="center"/>
    </xf>
    <xf numFmtId="0" fontId="27" fillId="0" borderId="0" xfId="0" applyFont="1" applyBorder="1"/>
    <xf numFmtId="166" fontId="27" fillId="0" borderId="61" xfId="1" applyNumberFormat="1" applyFont="1" applyBorder="1"/>
    <xf numFmtId="0" fontId="27" fillId="0" borderId="62" xfId="0" applyFont="1" applyBorder="1"/>
    <xf numFmtId="0" fontId="42" fillId="0" borderId="7" xfId="0" applyFont="1" applyBorder="1"/>
    <xf numFmtId="0" fontId="80" fillId="0" borderId="0" xfId="0" applyFont="1" applyBorder="1"/>
    <xf numFmtId="0" fontId="27" fillId="0" borderId="7" xfId="0" applyFont="1" applyBorder="1"/>
    <xf numFmtId="0" fontId="83" fillId="0" borderId="0" xfId="0" applyFont="1" applyBorder="1"/>
    <xf numFmtId="0" fontId="83" fillId="0" borderId="5" xfId="0" applyFont="1" applyBorder="1"/>
    <xf numFmtId="0" fontId="84" fillId="0" borderId="0" xfId="0" applyFont="1"/>
    <xf numFmtId="0" fontId="26" fillId="0" borderId="7" xfId="0" applyFont="1" applyBorder="1"/>
    <xf numFmtId="0" fontId="85" fillId="0" borderId="0" xfId="0" applyFont="1" applyBorder="1" applyAlignment="1">
      <alignment vertical="center"/>
    </xf>
    <xf numFmtId="39" fontId="26" fillId="0" borderId="0" xfId="3" applyFont="1" applyBorder="1"/>
    <xf numFmtId="39" fontId="26" fillId="0" borderId="0" xfId="3" quotePrefix="1" applyFont="1" applyBorder="1"/>
    <xf numFmtId="0" fontId="49" fillId="0" borderId="0" xfId="0" applyFont="1" applyBorder="1"/>
    <xf numFmtId="164" fontId="6" fillId="2" borderId="14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>
      <alignment horizontal="center"/>
    </xf>
    <xf numFmtId="164" fontId="2" fillId="2" borderId="5" xfId="0" applyNumberFormat="1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left"/>
    </xf>
    <xf numFmtId="167" fontId="2" fillId="2" borderId="0" xfId="0" quotePrefix="1" applyNumberFormat="1" applyFont="1" applyFill="1" applyBorder="1" applyAlignment="1" applyProtection="1">
      <alignment horizontal="right"/>
    </xf>
    <xf numFmtId="167" fontId="2" fillId="2" borderId="5" xfId="0" quotePrefix="1" applyNumberFormat="1" applyFont="1" applyFill="1" applyBorder="1" applyAlignment="1" applyProtection="1">
      <alignment horizontal="center"/>
    </xf>
    <xf numFmtId="164" fontId="2" fillId="2" borderId="30" xfId="0" applyNumberFormat="1" applyFont="1" applyFill="1" applyBorder="1" applyProtection="1"/>
    <xf numFmtId="0" fontId="2" fillId="2" borderId="30" xfId="0" applyFont="1" applyFill="1" applyBorder="1"/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/>
    <xf numFmtId="164" fontId="4" fillId="2" borderId="12" xfId="0" applyNumberFormat="1" applyFont="1" applyFill="1" applyBorder="1" applyAlignment="1" applyProtection="1">
      <alignment horizontal="right"/>
    </xf>
    <xf numFmtId="165" fontId="13" fillId="2" borderId="3" xfId="0" applyNumberFormat="1" applyFont="1" applyFill="1" applyBorder="1" applyAlignment="1" applyProtection="1">
      <alignment horizontal="center"/>
    </xf>
    <xf numFmtId="164" fontId="6" fillId="2" borderId="3" xfId="0" applyNumberFormat="1" applyFont="1" applyFill="1" applyBorder="1" applyAlignment="1" applyProtection="1">
      <alignment horizontal="left"/>
    </xf>
    <xf numFmtId="2" fontId="2" fillId="2" borderId="3" xfId="0" applyNumberFormat="1" applyFont="1" applyFill="1" applyBorder="1"/>
    <xf numFmtId="165" fontId="2" fillId="2" borderId="6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25" xfId="0" applyFont="1" applyFill="1" applyBorder="1"/>
    <xf numFmtId="0" fontId="3" fillId="2" borderId="12" xfId="0" applyFont="1" applyFill="1" applyBorder="1"/>
    <xf numFmtId="0" fontId="2" fillId="2" borderId="12" xfId="0" applyFont="1" applyFill="1" applyBorder="1"/>
    <xf numFmtId="2" fontId="2" fillId="2" borderId="12" xfId="0" quotePrefix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20" xfId="0" applyFont="1" applyFill="1" applyBorder="1"/>
    <xf numFmtId="164" fontId="43" fillId="2" borderId="30" xfId="0" applyNumberFormat="1" applyFont="1" applyFill="1" applyBorder="1" applyAlignment="1" applyProtection="1">
      <alignment horizontal="left"/>
    </xf>
    <xf numFmtId="164" fontId="4" fillId="2" borderId="30" xfId="0" applyNumberFormat="1" applyFont="1" applyFill="1" applyBorder="1" applyProtection="1"/>
    <xf numFmtId="164" fontId="2" fillId="2" borderId="31" xfId="0" quotePrefix="1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left"/>
    </xf>
    <xf numFmtId="164" fontId="11" fillId="2" borderId="6" xfId="0" applyNumberFormat="1" applyFont="1" applyFill="1" applyBorder="1" applyAlignment="1" applyProtection="1">
      <alignment horizontal="left"/>
    </xf>
    <xf numFmtId="165" fontId="2" fillId="2" borderId="3" xfId="0" applyNumberFormat="1" applyFont="1" applyFill="1" applyBorder="1" applyAlignment="1" applyProtection="1">
      <alignment horizontal="right"/>
    </xf>
    <xf numFmtId="164" fontId="4" fillId="2" borderId="12" xfId="0" applyNumberFormat="1" applyFont="1" applyFill="1" applyBorder="1" applyProtection="1"/>
    <xf numFmtId="165" fontId="2" fillId="2" borderId="12" xfId="0" applyNumberFormat="1" applyFont="1" applyFill="1" applyBorder="1" applyAlignment="1" applyProtection="1">
      <alignment horizontal="right"/>
    </xf>
    <xf numFmtId="164" fontId="4" fillId="2" borderId="30" xfId="0" applyNumberFormat="1" applyFont="1" applyFill="1" applyBorder="1" applyAlignment="1" applyProtection="1">
      <alignment horizontal="right"/>
    </xf>
    <xf numFmtId="164" fontId="3" fillId="2" borderId="8" xfId="0" applyNumberFormat="1" applyFont="1" applyFill="1" applyBorder="1" applyAlignment="1" applyProtection="1">
      <alignment horizontal="left"/>
    </xf>
    <xf numFmtId="164" fontId="43" fillId="2" borderId="2" xfId="0" applyNumberFormat="1" applyFont="1" applyFill="1" applyBorder="1" applyAlignment="1" applyProtection="1">
      <alignment horizontal="center"/>
    </xf>
    <xf numFmtId="164" fontId="4" fillId="2" borderId="2" xfId="0" applyNumberFormat="1" applyFont="1" applyFill="1" applyBorder="1" applyProtection="1"/>
    <xf numFmtId="164" fontId="3" fillId="2" borderId="2" xfId="0" applyNumberFormat="1" applyFont="1" applyFill="1" applyBorder="1" applyAlignment="1" applyProtection="1">
      <alignment horizontal="center"/>
    </xf>
    <xf numFmtId="168" fontId="3" fillId="2" borderId="10" xfId="0" applyNumberFormat="1" applyFont="1" applyFill="1" applyBorder="1" applyAlignment="1" applyProtection="1">
      <alignment horizontal="center"/>
    </xf>
    <xf numFmtId="164" fontId="11" fillId="2" borderId="8" xfId="0" applyNumberFormat="1" applyFont="1" applyFill="1" applyBorder="1" applyAlignment="1" applyProtection="1">
      <alignment horizontal="center"/>
    </xf>
    <xf numFmtId="164" fontId="17" fillId="2" borderId="2" xfId="0" applyNumberFormat="1" applyFont="1" applyFill="1" applyBorder="1" applyAlignment="1" applyProtection="1">
      <alignment horizontal="center"/>
    </xf>
    <xf numFmtId="164" fontId="4" fillId="2" borderId="33" xfId="0" applyNumberFormat="1" applyFont="1" applyFill="1" applyBorder="1" applyAlignment="1" applyProtection="1">
      <alignment horizontal="right"/>
    </xf>
    <xf numFmtId="0" fontId="9" fillId="2" borderId="32" xfId="0" applyFont="1" applyFill="1" applyBorder="1" applyAlignment="1" applyProtection="1">
      <alignment horizontal="left"/>
    </xf>
    <xf numFmtId="164" fontId="3" fillId="2" borderId="33" xfId="0" applyNumberFormat="1" applyFont="1" applyFill="1" applyBorder="1" applyProtection="1"/>
    <xf numFmtId="167" fontId="2" fillId="2" borderId="33" xfId="0" quotePrefix="1" applyNumberFormat="1" applyFont="1" applyFill="1" applyBorder="1" applyAlignment="1" applyProtection="1">
      <alignment horizontal="center"/>
    </xf>
    <xf numFmtId="167" fontId="2" fillId="2" borderId="33" xfId="0" quotePrefix="1" applyNumberFormat="1" applyFont="1" applyFill="1" applyBorder="1" applyAlignment="1" applyProtection="1">
      <alignment horizontal="right"/>
    </xf>
    <xf numFmtId="167" fontId="2" fillId="2" borderId="34" xfId="0" quotePrefix="1" applyNumberFormat="1" applyFont="1" applyFill="1" applyBorder="1" applyAlignment="1" applyProtection="1">
      <alignment horizontal="center"/>
    </xf>
    <xf numFmtId="0" fontId="23" fillId="2" borderId="29" xfId="0" applyFont="1" applyFill="1" applyBorder="1" applyAlignment="1" applyProtection="1">
      <alignment horizontal="left"/>
    </xf>
    <xf numFmtId="164" fontId="3" fillId="2" borderId="30" xfId="0" applyNumberFormat="1" applyFont="1" applyFill="1" applyBorder="1" applyProtection="1"/>
    <xf numFmtId="167" fontId="2" fillId="2" borderId="30" xfId="0" quotePrefix="1" applyNumberFormat="1" applyFont="1" applyFill="1" applyBorder="1" applyAlignment="1" applyProtection="1">
      <alignment horizontal="center"/>
    </xf>
    <xf numFmtId="167" fontId="2" fillId="2" borderId="30" xfId="0" quotePrefix="1" applyNumberFormat="1" applyFont="1" applyFill="1" applyBorder="1" applyAlignment="1" applyProtection="1">
      <alignment horizontal="right"/>
    </xf>
    <xf numFmtId="167" fontId="2" fillId="2" borderId="31" xfId="0" quotePrefix="1" applyNumberFormat="1" applyFont="1" applyFill="1" applyBorder="1" applyAlignment="1" applyProtection="1">
      <alignment horizontal="center"/>
    </xf>
    <xf numFmtId="164" fontId="2" fillId="2" borderId="20" xfId="0" quotePrefix="1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centerContinuous"/>
    </xf>
    <xf numFmtId="0" fontId="27" fillId="4" borderId="18" xfId="0" applyFont="1" applyFill="1" applyBorder="1" applyAlignment="1" applyProtection="1">
      <alignment horizontal="center"/>
    </xf>
    <xf numFmtId="0" fontId="15" fillId="2" borderId="8" xfId="0" quotePrefix="1" applyFont="1" applyFill="1" applyBorder="1" applyAlignment="1">
      <alignment horizontal="center"/>
    </xf>
    <xf numFmtId="0" fontId="0" fillId="0" borderId="17" xfId="0" applyBorder="1"/>
    <xf numFmtId="0" fontId="15" fillId="2" borderId="48" xfId="0" applyFont="1" applyFill="1" applyBorder="1" applyAlignment="1" applyProtection="1">
      <alignment horizontal="left"/>
    </xf>
    <xf numFmtId="2" fontId="15" fillId="2" borderId="48" xfId="0" applyNumberFormat="1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27" fillId="2" borderId="3" xfId="0" applyFont="1" applyFill="1" applyBorder="1" applyAlignment="1" applyProtection="1">
      <alignment horizontal="center"/>
    </xf>
    <xf numFmtId="0" fontId="13" fillId="2" borderId="17" xfId="0" applyFont="1" applyFill="1" applyBorder="1" applyAlignment="1">
      <alignment horizontal="center"/>
    </xf>
    <xf numFmtId="0" fontId="46" fillId="2" borderId="17" xfId="0" applyFont="1" applyFill="1" applyBorder="1" applyAlignment="1" applyProtection="1">
      <alignment horizontal="center"/>
    </xf>
    <xf numFmtId="164" fontId="13" fillId="2" borderId="16" xfId="0" applyNumberFormat="1" applyFont="1" applyFill="1" applyBorder="1" applyAlignment="1" applyProtection="1">
      <alignment horizontal="center"/>
    </xf>
    <xf numFmtId="164" fontId="17" fillId="2" borderId="3" xfId="0" applyNumberFormat="1" applyFont="1" applyFill="1" applyBorder="1" applyAlignment="1" applyProtection="1">
      <alignment horizontal="center"/>
    </xf>
    <xf numFmtId="164" fontId="13" fillId="2" borderId="30" xfId="0" applyNumberFormat="1" applyFont="1" applyFill="1" applyBorder="1" applyAlignment="1" applyProtection="1">
      <alignment horizontal="center"/>
    </xf>
    <xf numFmtId="0" fontId="46" fillId="2" borderId="33" xfId="0" applyFont="1" applyFill="1" applyBorder="1" applyAlignment="1" applyProtection="1">
      <alignment horizontal="center"/>
    </xf>
    <xf numFmtId="0" fontId="46" fillId="2" borderId="30" xfId="0" applyFont="1" applyFill="1" applyBorder="1" applyAlignment="1" applyProtection="1">
      <alignment horizontal="center"/>
    </xf>
    <xf numFmtId="0" fontId="46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center"/>
    </xf>
    <xf numFmtId="164" fontId="13" fillId="2" borderId="12" xfId="0" applyNumberFormat="1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64" fontId="13" fillId="2" borderId="55" xfId="0" applyNumberFormat="1" applyFont="1" applyFill="1" applyBorder="1" applyAlignment="1" applyProtection="1">
      <alignment horizontal="center"/>
    </xf>
    <xf numFmtId="164" fontId="13" fillId="2" borderId="2" xfId="0" applyNumberFormat="1" applyFont="1" applyFill="1" applyBorder="1" applyAlignment="1" applyProtection="1">
      <alignment horizontal="center"/>
    </xf>
    <xf numFmtId="0" fontId="13" fillId="2" borderId="55" xfId="0" applyFont="1" applyFill="1" applyBorder="1" applyAlignment="1">
      <alignment horizontal="center"/>
    </xf>
    <xf numFmtId="164" fontId="47" fillId="3" borderId="0" xfId="0" applyNumberFormat="1" applyFont="1" applyFill="1" applyBorder="1" applyAlignment="1" applyProtection="1">
      <alignment horizontal="center"/>
    </xf>
    <xf numFmtId="164" fontId="13" fillId="2" borderId="13" xfId="0" applyNumberFormat="1" applyFont="1" applyFill="1" applyBorder="1" applyAlignment="1" applyProtection="1">
      <alignment horizontal="center"/>
    </xf>
    <xf numFmtId="164" fontId="13" fillId="2" borderId="56" xfId="0" applyNumberFormat="1" applyFont="1" applyFill="1" applyBorder="1" applyAlignment="1" applyProtection="1">
      <alignment horizontal="center"/>
    </xf>
    <xf numFmtId="164" fontId="13" fillId="2" borderId="14" xfId="0" applyNumberFormat="1" applyFont="1" applyFill="1" applyBorder="1" applyAlignment="1" applyProtection="1">
      <alignment horizontal="center"/>
    </xf>
    <xf numFmtId="164" fontId="13" fillId="2" borderId="15" xfId="0" applyNumberFormat="1" applyFont="1" applyFill="1" applyBorder="1" applyAlignment="1" applyProtection="1">
      <alignment horizontal="center"/>
    </xf>
    <xf numFmtId="164" fontId="13" fillId="2" borderId="1" xfId="0" applyNumberFormat="1" applyFont="1" applyFill="1" applyBorder="1" applyAlignment="1" applyProtection="1">
      <alignment horizontal="center"/>
    </xf>
    <xf numFmtId="164" fontId="13" fillId="2" borderId="6" xfId="0" applyNumberFormat="1" applyFont="1" applyFill="1" applyBorder="1" applyAlignment="1" applyProtection="1">
      <alignment horizontal="center"/>
    </xf>
    <xf numFmtId="164" fontId="13" fillId="2" borderId="3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66" fillId="7" borderId="30" xfId="0" applyFont="1" applyFill="1" applyBorder="1"/>
    <xf numFmtId="10" fontId="66" fillId="7" borderId="17" xfId="0" quotePrefix="1" applyNumberFormat="1" applyFont="1" applyFill="1" applyBorder="1" applyAlignment="1">
      <alignment horizontal="center"/>
    </xf>
    <xf numFmtId="0" fontId="66" fillId="7" borderId="17" xfId="0" quotePrefix="1" applyFont="1" applyFill="1" applyBorder="1" applyAlignment="1">
      <alignment horizontal="center"/>
    </xf>
    <xf numFmtId="0" fontId="66" fillId="7" borderId="17" xfId="0" applyFont="1" applyFill="1" applyBorder="1"/>
    <xf numFmtId="0" fontId="66" fillId="7" borderId="17" xfId="0" applyFont="1" applyFill="1" applyBorder="1" applyAlignment="1">
      <alignment horizontal="center"/>
    </xf>
    <xf numFmtId="10" fontId="66" fillId="7" borderId="17" xfId="0" applyNumberFormat="1" applyFont="1" applyFill="1" applyBorder="1" applyAlignment="1">
      <alignment horizontal="center"/>
    </xf>
    <xf numFmtId="0" fontId="64" fillId="7" borderId="0" xfId="0" applyFont="1" applyFill="1" applyAlignment="1" applyProtection="1">
      <alignment horizontal="left"/>
    </xf>
    <xf numFmtId="0" fontId="58" fillId="7" borderId="0" xfId="0" applyFont="1" applyFill="1" applyAlignment="1" applyProtection="1">
      <alignment horizontal="center"/>
    </xf>
    <xf numFmtId="0" fontId="55" fillId="7" borderId="0" xfId="0" applyFont="1" applyFill="1"/>
    <xf numFmtId="164" fontId="55" fillId="7" borderId="0" xfId="0" applyNumberFormat="1" applyFont="1" applyFill="1" applyAlignment="1" applyProtection="1">
      <alignment horizontal="right"/>
    </xf>
    <xf numFmtId="164" fontId="55" fillId="7" borderId="0" xfId="0" applyNumberFormat="1" applyFont="1" applyFill="1" applyAlignment="1" applyProtection="1"/>
    <xf numFmtId="165" fontId="55" fillId="7" borderId="0" xfId="0" applyNumberFormat="1" applyFont="1" applyFill="1" applyProtection="1"/>
    <xf numFmtId="4" fontId="55" fillId="7" borderId="0" xfId="0" applyNumberFormat="1" applyFont="1" applyFill="1" applyProtection="1"/>
    <xf numFmtId="0" fontId="60" fillId="7" borderId="0" xfId="0" applyFont="1" applyFill="1" applyAlignment="1" applyProtection="1">
      <alignment horizontal="left"/>
    </xf>
    <xf numFmtId="0" fontId="61" fillId="7" borderId="0" xfId="0" applyFont="1" applyFill="1" applyAlignment="1" applyProtection="1">
      <alignment horizontal="center"/>
    </xf>
    <xf numFmtId="2" fontId="55" fillId="7" borderId="0" xfId="0" applyNumberFormat="1" applyFont="1" applyFill="1" applyAlignment="1" applyProtection="1">
      <alignment horizontal="right"/>
    </xf>
    <xf numFmtId="2" fontId="55" fillId="7" borderId="0" xfId="0" applyNumberFormat="1" applyFont="1" applyFill="1" applyAlignment="1" applyProtection="1"/>
    <xf numFmtId="0" fontId="55" fillId="7" borderId="0" xfId="0" applyFont="1" applyFill="1" applyAlignment="1">
      <alignment horizontal="right"/>
    </xf>
    <xf numFmtId="0" fontId="66" fillId="7" borderId="0" xfId="0" applyFont="1" applyFill="1" applyAlignment="1" applyProtection="1">
      <alignment horizontal="right"/>
    </xf>
    <xf numFmtId="0" fontId="55" fillId="7" borderId="0" xfId="0" quotePrefix="1" applyFont="1" applyFill="1" applyAlignment="1">
      <alignment horizontal="right"/>
    </xf>
    <xf numFmtId="0" fontId="56" fillId="7" borderId="0" xfId="0" applyFont="1" applyFill="1" applyAlignment="1" applyProtection="1">
      <alignment horizontal="left"/>
    </xf>
    <xf numFmtId="0" fontId="42" fillId="7" borderId="0" xfId="0" applyFont="1" applyFill="1" applyAlignment="1" applyProtection="1">
      <alignment horizontal="center"/>
    </xf>
    <xf numFmtId="165" fontId="55" fillId="7" borderId="0" xfId="0" applyNumberFormat="1" applyFont="1" applyFill="1" applyAlignment="1" applyProtection="1">
      <alignment horizontal="right"/>
    </xf>
    <xf numFmtId="0" fontId="55" fillId="7" borderId="0" xfId="0" applyFont="1" applyFill="1" applyAlignment="1" applyProtection="1">
      <alignment horizontal="right"/>
    </xf>
    <xf numFmtId="165" fontId="2" fillId="6" borderId="2" xfId="0" applyNumberFormat="1" applyFont="1" applyFill="1" applyBorder="1" applyAlignment="1" applyProtection="1">
      <alignment horizontal="center"/>
    </xf>
    <xf numFmtId="165" fontId="2" fillId="6" borderId="2" xfId="0" applyNumberFormat="1" applyFont="1" applyFill="1" applyBorder="1" applyAlignment="1" applyProtection="1"/>
    <xf numFmtId="0" fontId="27" fillId="2" borderId="64" xfId="0" applyFont="1" applyFill="1" applyBorder="1" applyAlignment="1" applyProtection="1">
      <alignment horizontal="center"/>
    </xf>
    <xf numFmtId="0" fontId="27" fillId="2" borderId="44" xfId="0" applyFont="1" applyFill="1" applyBorder="1" applyAlignment="1" applyProtection="1">
      <alignment horizontal="center"/>
    </xf>
    <xf numFmtId="0" fontId="27" fillId="4" borderId="48" xfId="0" applyFont="1" applyFill="1" applyBorder="1" applyAlignment="1" applyProtection="1">
      <alignment horizontal="center"/>
    </xf>
    <xf numFmtId="39" fontId="27" fillId="2" borderId="0" xfId="0" quotePrefix="1" applyNumberFormat="1" applyFont="1" applyFill="1" applyBorder="1" applyAlignment="1" applyProtection="1">
      <alignment horizontal="center"/>
    </xf>
    <xf numFmtId="0" fontId="27" fillId="2" borderId="0" xfId="0" quotePrefix="1" applyFont="1" applyFill="1" applyBorder="1" applyAlignment="1">
      <alignment horizontal="center"/>
    </xf>
    <xf numFmtId="9" fontId="27" fillId="2" borderId="0" xfId="0" quotePrefix="1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left"/>
    </xf>
    <xf numFmtId="39" fontId="27" fillId="2" borderId="10" xfId="0" applyNumberFormat="1" applyFont="1" applyFill="1" applyBorder="1" applyAlignment="1" applyProtection="1">
      <alignment horizontal="center"/>
    </xf>
    <xf numFmtId="43" fontId="21" fillId="2" borderId="4" xfId="1" applyFont="1" applyFill="1" applyBorder="1" applyAlignment="1">
      <alignment horizontal="center"/>
    </xf>
    <xf numFmtId="43" fontId="21" fillId="2" borderId="5" xfId="1" applyFont="1" applyFill="1" applyBorder="1" applyAlignment="1">
      <alignment horizontal="center"/>
    </xf>
    <xf numFmtId="39" fontId="27" fillId="2" borderId="3" xfId="0" quotePrefix="1" applyNumberFormat="1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/>
    <xf numFmtId="0" fontId="15" fillId="2" borderId="18" xfId="0" applyFont="1" applyFill="1" applyBorder="1" applyAlignment="1" applyProtection="1"/>
    <xf numFmtId="165" fontId="2" fillId="6" borderId="8" xfId="0" applyNumberFormat="1" applyFont="1" applyFill="1" applyBorder="1" applyAlignment="1" applyProtection="1"/>
    <xf numFmtId="164" fontId="6" fillId="6" borderId="10" xfId="0" applyNumberFormat="1" applyFont="1" applyFill="1" applyBorder="1" applyAlignment="1" applyProtection="1">
      <alignment horizontal="left"/>
    </xf>
    <xf numFmtId="0" fontId="35" fillId="2" borderId="7" xfId="0" applyFont="1" applyFill="1" applyBorder="1"/>
    <xf numFmtId="0" fontId="83" fillId="2" borderId="7" xfId="0" applyFont="1" applyFill="1" applyBorder="1"/>
    <xf numFmtId="0" fontId="89" fillId="2" borderId="7" xfId="0" applyFont="1" applyFill="1" applyBorder="1" applyAlignment="1" applyProtection="1">
      <alignment horizontal="left"/>
    </xf>
    <xf numFmtId="0" fontId="0" fillId="0" borderId="17" xfId="0" applyBorder="1" applyAlignment="1">
      <alignment horizontal="left"/>
    </xf>
    <xf numFmtId="0" fontId="15" fillId="2" borderId="8" xfId="0" applyFont="1" applyFill="1" applyBorder="1" applyAlignment="1" applyProtection="1">
      <alignment horizontal="center"/>
    </xf>
    <xf numFmtId="0" fontId="53" fillId="2" borderId="0" xfId="0" applyFont="1" applyFill="1" applyBorder="1" applyAlignment="1">
      <alignment horizontal="centerContinuous"/>
    </xf>
    <xf numFmtId="0" fontId="56" fillId="2" borderId="0" xfId="0" applyFont="1" applyFill="1" applyBorder="1" applyAlignment="1">
      <alignment horizontal="centerContinuous"/>
    </xf>
    <xf numFmtId="0" fontId="55" fillId="2" borderId="0" xfId="0" applyFont="1" applyFill="1" applyBorder="1" applyAlignment="1">
      <alignment horizontal="centerContinuous"/>
    </xf>
    <xf numFmtId="0" fontId="27" fillId="2" borderId="48" xfId="0" applyFont="1" applyFill="1" applyBorder="1" applyAlignment="1" applyProtection="1">
      <alignment horizontal="center"/>
    </xf>
    <xf numFmtId="0" fontId="27" fillId="2" borderId="18" xfId="0" applyFont="1" applyFill="1" applyBorder="1" applyAlignment="1" applyProtection="1">
      <alignment horizontal="center"/>
    </xf>
    <xf numFmtId="0" fontId="27" fillId="2" borderId="45" xfId="0" applyFont="1" applyFill="1" applyBorder="1" applyAlignment="1" applyProtection="1">
      <alignment horizontal="center"/>
    </xf>
    <xf numFmtId="0" fontId="34" fillId="2" borderId="3" xfId="0" applyFont="1" applyFill="1" applyBorder="1" applyAlignment="1">
      <alignment horizontal="left"/>
    </xf>
    <xf numFmtId="0" fontId="15" fillId="2" borderId="10" xfId="0" quotePrefix="1" applyFont="1" applyFill="1" applyBorder="1" applyAlignment="1" applyProtection="1">
      <alignment horizontal="left"/>
    </xf>
    <xf numFmtId="174" fontId="27" fillId="2" borderId="0" xfId="0" applyNumberFormat="1" applyFont="1" applyFill="1"/>
    <xf numFmtId="0" fontId="42" fillId="0" borderId="1" xfId="0" applyFont="1" applyBorder="1"/>
    <xf numFmtId="0" fontId="27" fillId="0" borderId="55" xfId="0" applyFont="1" applyBorder="1"/>
    <xf numFmtId="166" fontId="27" fillId="0" borderId="62" xfId="1" applyNumberFormat="1" applyFont="1" applyBorder="1"/>
    <xf numFmtId="0" fontId="29" fillId="0" borderId="62" xfId="0" applyFont="1" applyBorder="1"/>
    <xf numFmtId="0" fontId="29" fillId="0" borderId="55" xfId="0" applyFont="1" applyBorder="1"/>
    <xf numFmtId="164" fontId="5" fillId="2" borderId="6" xfId="0" applyNumberFormat="1" applyFont="1" applyFill="1" applyBorder="1" applyAlignment="1" applyProtection="1"/>
    <xf numFmtId="2" fontId="2" fillId="2" borderId="17" xfId="0" applyNumberFormat="1" applyFont="1" applyFill="1" applyBorder="1"/>
    <xf numFmtId="39" fontId="2" fillId="2" borderId="17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3" xfId="0" applyFont="1" applyFill="1" applyBorder="1" applyAlignment="1"/>
    <xf numFmtId="0" fontId="2" fillId="2" borderId="11" xfId="0" applyFont="1" applyFill="1" applyBorder="1" applyAlignment="1"/>
    <xf numFmtId="2" fontId="0" fillId="0" borderId="17" xfId="0" applyNumberFormat="1" applyBorder="1"/>
    <xf numFmtId="166" fontId="2" fillId="2" borderId="14" xfId="1" applyNumberFormat="1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35" fillId="2" borderId="48" xfId="0" quotePrefix="1" applyFont="1" applyFill="1" applyBorder="1" applyAlignment="1">
      <alignment horizontal="center"/>
    </xf>
    <xf numFmtId="43" fontId="0" fillId="0" borderId="17" xfId="1" applyFont="1" applyBorder="1"/>
    <xf numFmtId="166" fontId="0" fillId="0" borderId="17" xfId="1" applyNumberFormat="1" applyFont="1" applyBorder="1"/>
    <xf numFmtId="0" fontId="15" fillId="2" borderId="7" xfId="0" applyFont="1" applyFill="1" applyBorder="1" applyAlignment="1" applyProtection="1">
      <alignment horizontal="left"/>
    </xf>
    <xf numFmtId="0" fontId="15" fillId="2" borderId="0" xfId="0" quotePrefix="1" applyFont="1" applyFill="1" applyBorder="1" applyAlignment="1" applyProtection="1">
      <alignment horizontal="left"/>
    </xf>
    <xf numFmtId="0" fontId="15" fillId="2" borderId="7" xfId="0" applyFont="1" applyFill="1" applyBorder="1" applyAlignment="1" applyProtection="1">
      <alignment horizontal="center"/>
    </xf>
    <xf numFmtId="0" fontId="15" fillId="4" borderId="4" xfId="0" applyFont="1" applyFill="1" applyBorder="1" applyAlignment="1" applyProtection="1">
      <alignment horizontal="center"/>
    </xf>
    <xf numFmtId="0" fontId="15" fillId="2" borderId="15" xfId="0" applyFont="1" applyFill="1" applyBorder="1" applyAlignment="1">
      <alignment horizontal="center"/>
    </xf>
    <xf numFmtId="0" fontId="29" fillId="2" borderId="0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center"/>
    </xf>
    <xf numFmtId="0" fontId="49" fillId="2" borderId="6" xfId="0" applyFont="1" applyFill="1" applyBorder="1" applyAlignment="1">
      <alignment horizontal="left"/>
    </xf>
    <xf numFmtId="0" fontId="49" fillId="2" borderId="7" xfId="0" applyFont="1" applyFill="1" applyBorder="1" applyAlignment="1">
      <alignment horizontal="left"/>
    </xf>
    <xf numFmtId="0" fontId="49" fillId="2" borderId="8" xfId="0" applyFont="1" applyFill="1" applyBorder="1" applyAlignment="1">
      <alignment horizontal="left"/>
    </xf>
    <xf numFmtId="0" fontId="15" fillId="2" borderId="7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left"/>
    </xf>
    <xf numFmtId="0" fontId="15" fillId="2" borderId="7" xfId="0" applyFont="1" applyFill="1" applyBorder="1" applyAlignment="1" applyProtection="1">
      <alignment horizontal="left"/>
    </xf>
    <xf numFmtId="2" fontId="15" fillId="2" borderId="7" xfId="0" quotePrefix="1" applyNumberFormat="1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14" fontId="15" fillId="2" borderId="48" xfId="0" applyNumberFormat="1" applyFont="1" applyFill="1" applyBorder="1" applyAlignment="1">
      <alignment horizontal="center"/>
    </xf>
    <xf numFmtId="9" fontId="15" fillId="2" borderId="5" xfId="0" applyNumberFormat="1" applyFont="1" applyFill="1" applyBorder="1" applyAlignment="1">
      <alignment horizontal="center"/>
    </xf>
    <xf numFmtId="0" fontId="83" fillId="2" borderId="0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2" fillId="2" borderId="7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164" fontId="2" fillId="2" borderId="5" xfId="0" applyNumberFormat="1" applyFont="1" applyFill="1" applyBorder="1" applyAlignment="1" applyProtection="1">
      <alignment horizontal="center"/>
    </xf>
    <xf numFmtId="165" fontId="2" fillId="6" borderId="8" xfId="0" applyNumberFormat="1" applyFont="1" applyFill="1" applyBorder="1" applyAlignment="1" applyProtection="1">
      <alignment horizontal="center"/>
    </xf>
    <xf numFmtId="165" fontId="2" fillId="6" borderId="14" xfId="0" applyNumberFormat="1" applyFont="1" applyFill="1" applyBorder="1" applyAlignment="1" applyProtection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6" fontId="2" fillId="2" borderId="15" xfId="1" applyNumberFormat="1" applyFont="1" applyFill="1" applyBorder="1" applyAlignment="1">
      <alignment horizontal="center"/>
    </xf>
    <xf numFmtId="0" fontId="2" fillId="2" borderId="5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54" xfId="0" applyFont="1" applyFill="1" applyBorder="1" applyAlignment="1" applyProtection="1">
      <alignment horizontal="center"/>
    </xf>
    <xf numFmtId="37" fontId="5" fillId="2" borderId="14" xfId="0" applyNumberFormat="1" applyFont="1" applyFill="1" applyBorder="1" applyAlignment="1" applyProtection="1">
      <alignment horizontal="left"/>
    </xf>
    <xf numFmtId="37" fontId="5" fillId="2" borderId="54" xfId="0" applyNumberFormat="1" applyFont="1" applyFill="1" applyBorder="1" applyAlignment="1" applyProtection="1">
      <alignment horizontal="left"/>
    </xf>
    <xf numFmtId="164" fontId="7" fillId="2" borderId="1" xfId="0" applyNumberFormat="1" applyFont="1" applyFill="1" applyBorder="1" applyAlignment="1" applyProtection="1">
      <alignment horizontal="left"/>
    </xf>
    <xf numFmtId="164" fontId="7" fillId="2" borderId="14" xfId="0" applyNumberFormat="1" applyFont="1" applyFill="1" applyBorder="1" applyAlignment="1" applyProtection="1">
      <alignment horizontal="left"/>
    </xf>
    <xf numFmtId="164" fontId="7" fillId="2" borderId="15" xfId="0" applyNumberFormat="1" applyFont="1" applyFill="1" applyBorder="1" applyAlignment="1" applyProtection="1">
      <alignment horizontal="left"/>
    </xf>
    <xf numFmtId="164" fontId="6" fillId="2" borderId="1" xfId="0" applyNumberFormat="1" applyFont="1" applyFill="1" applyBorder="1" applyAlignment="1" applyProtection="1">
      <alignment horizontal="left"/>
    </xf>
    <xf numFmtId="164" fontId="6" fillId="2" borderId="14" xfId="0" applyNumberFormat="1" applyFont="1" applyFill="1" applyBorder="1" applyAlignment="1" applyProtection="1">
      <alignment horizontal="left"/>
    </xf>
    <xf numFmtId="164" fontId="20" fillId="2" borderId="6" xfId="0" applyNumberFormat="1" applyFont="1" applyFill="1" applyBorder="1" applyAlignment="1" applyProtection="1">
      <alignment horizontal="center"/>
    </xf>
    <xf numFmtId="164" fontId="20" fillId="2" borderId="3" xfId="0" applyNumberFormat="1" applyFont="1" applyFill="1" applyBorder="1" applyAlignment="1" applyProtection="1">
      <alignment horizontal="center"/>
    </xf>
    <xf numFmtId="164" fontId="20" fillId="2" borderId="4" xfId="0" applyNumberFormat="1" applyFont="1" applyFill="1" applyBorder="1" applyAlignment="1" applyProtection="1">
      <alignment horizontal="center"/>
    </xf>
    <xf numFmtId="2" fontId="21" fillId="2" borderId="0" xfId="0" applyNumberFormat="1" applyFont="1" applyFill="1" applyBorder="1" applyAlignment="1">
      <alignment horizontal="center"/>
    </xf>
    <xf numFmtId="2" fontId="21" fillId="2" borderId="5" xfId="0" applyNumberFormat="1" applyFont="1" applyFill="1" applyBorder="1" applyAlignment="1">
      <alignment horizontal="center"/>
    </xf>
    <xf numFmtId="167" fontId="22" fillId="2" borderId="0" xfId="0" applyNumberFormat="1" applyFont="1" applyFill="1" applyBorder="1" applyAlignment="1" applyProtection="1">
      <alignment horizontal="center"/>
    </xf>
    <xf numFmtId="167" fontId="22" fillId="2" borderId="5" xfId="0" applyNumberFormat="1" applyFont="1" applyFill="1" applyBorder="1" applyAlignment="1" applyProtection="1">
      <alignment horizontal="center"/>
    </xf>
    <xf numFmtId="2" fontId="21" fillId="2" borderId="3" xfId="0" applyNumberFormat="1" applyFont="1" applyFill="1" applyBorder="1" applyAlignment="1">
      <alignment horizontal="center"/>
    </xf>
    <xf numFmtId="2" fontId="21" fillId="2" borderId="4" xfId="0" applyNumberFormat="1" applyFont="1" applyFill="1" applyBorder="1" applyAlignment="1">
      <alignment horizontal="center"/>
    </xf>
    <xf numFmtId="0" fontId="27" fillId="4" borderId="14" xfId="0" applyFont="1" applyFill="1" applyBorder="1" applyAlignment="1">
      <alignment horizontal="right"/>
    </xf>
    <xf numFmtId="0" fontId="27" fillId="4" borderId="15" xfId="0" applyFont="1" applyFill="1" applyBorder="1" applyAlignment="1">
      <alignment horizontal="right"/>
    </xf>
    <xf numFmtId="15" fontId="27" fillId="2" borderId="14" xfId="0" quotePrefix="1" applyNumberFormat="1" applyFont="1" applyFill="1" applyBorder="1" applyAlignment="1" applyProtection="1">
      <alignment horizontal="right"/>
    </xf>
    <xf numFmtId="170" fontId="27" fillId="2" borderId="6" xfId="0" applyNumberFormat="1" applyFont="1" applyFill="1" applyBorder="1" applyAlignment="1" applyProtection="1">
      <alignment horizontal="left"/>
    </xf>
    <xf numFmtId="170" fontId="27" fillId="2" borderId="4" xfId="0" applyNumberFormat="1" applyFont="1" applyFill="1" applyBorder="1" applyAlignment="1" applyProtection="1">
      <alignment horizontal="left"/>
    </xf>
    <xf numFmtId="0" fontId="27" fillId="4" borderId="44" xfId="0" applyFont="1" applyFill="1" applyBorder="1" applyAlignment="1" applyProtection="1">
      <alignment horizontal="center"/>
    </xf>
    <xf numFmtId="0" fontId="27" fillId="4" borderId="45" xfId="0" applyFont="1" applyFill="1" applyBorder="1" applyAlignment="1" applyProtection="1">
      <alignment horizontal="center"/>
    </xf>
    <xf numFmtId="0" fontId="27" fillId="2" borderId="3" xfId="0" applyFont="1" applyFill="1" applyBorder="1" applyAlignment="1" applyProtection="1">
      <alignment horizontal="center"/>
    </xf>
    <xf numFmtId="167" fontId="22" fillId="2" borderId="2" xfId="0" applyNumberFormat="1" applyFont="1" applyFill="1" applyBorder="1" applyAlignment="1" applyProtection="1">
      <alignment horizontal="center"/>
    </xf>
    <xf numFmtId="167" fontId="22" fillId="2" borderId="10" xfId="0" applyNumberFormat="1" applyFont="1" applyFill="1" applyBorder="1" applyAlignment="1" applyProtection="1">
      <alignment horizontal="center"/>
    </xf>
    <xf numFmtId="2" fontId="21" fillId="2" borderId="2" xfId="0" applyNumberFormat="1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33" fillId="2" borderId="2" xfId="0" applyFont="1" applyFill="1" applyBorder="1" applyAlignment="1" applyProtection="1">
      <alignment horizontal="center"/>
    </xf>
    <xf numFmtId="0" fontId="33" fillId="2" borderId="10" xfId="0" applyFont="1" applyFill="1" applyBorder="1" applyAlignment="1" applyProtection="1">
      <alignment horizontal="center"/>
    </xf>
    <xf numFmtId="171" fontId="27" fillId="4" borderId="0" xfId="0" applyNumberFormat="1" applyFont="1" applyFill="1" applyBorder="1" applyAlignment="1" applyProtection="1">
      <alignment horizontal="center"/>
    </xf>
    <xf numFmtId="171" fontId="27" fillId="4" borderId="5" xfId="0" applyNumberFormat="1" applyFont="1" applyFill="1" applyBorder="1" applyAlignment="1" applyProtection="1">
      <alignment horizontal="center"/>
    </xf>
    <xf numFmtId="170" fontId="27" fillId="2" borderId="7" xfId="0" applyNumberFormat="1" applyFont="1" applyFill="1" applyBorder="1" applyAlignment="1" applyProtection="1">
      <alignment horizontal="left"/>
    </xf>
    <xf numFmtId="170" fontId="27" fillId="2" borderId="5" xfId="0" applyNumberFormat="1" applyFont="1" applyFill="1" applyBorder="1" applyAlignment="1" applyProtection="1">
      <alignment horizontal="left"/>
    </xf>
    <xf numFmtId="0" fontId="33" fillId="2" borderId="3" xfId="0" applyFont="1" applyFill="1" applyBorder="1" applyAlignment="1" applyProtection="1">
      <alignment horizontal="center"/>
    </xf>
    <xf numFmtId="0" fontId="33" fillId="2" borderId="4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27" fillId="4" borderId="2" xfId="0" applyFont="1" applyFill="1" applyBorder="1" applyAlignment="1" applyProtection="1">
      <alignment horizontal="center"/>
    </xf>
    <xf numFmtId="0" fontId="27" fillId="4" borderId="10" xfId="0" applyFont="1" applyFill="1" applyBorder="1" applyAlignment="1" applyProtection="1">
      <alignment horizontal="center"/>
    </xf>
    <xf numFmtId="167" fontId="22" fillId="2" borderId="3" xfId="0" applyNumberFormat="1" applyFont="1" applyFill="1" applyBorder="1" applyAlignment="1" applyProtection="1">
      <alignment horizontal="center"/>
    </xf>
    <xf numFmtId="167" fontId="22" fillId="2" borderId="4" xfId="0" applyNumberFormat="1" applyFont="1" applyFill="1" applyBorder="1" applyAlignment="1" applyProtection="1">
      <alignment horizontal="center"/>
    </xf>
    <xf numFmtId="14" fontId="49" fillId="2" borderId="8" xfId="0" quotePrefix="1" applyNumberFormat="1" applyFont="1" applyFill="1" applyBorder="1" applyAlignment="1" applyProtection="1">
      <alignment horizontal="center"/>
    </xf>
    <xf numFmtId="14" fontId="49" fillId="2" borderId="10" xfId="0" quotePrefix="1" applyNumberFormat="1" applyFont="1" applyFill="1" applyBorder="1" applyAlignment="1" applyProtection="1">
      <alignment horizontal="center"/>
    </xf>
    <xf numFmtId="14" fontId="49" fillId="2" borderId="7" xfId="0" quotePrefix="1" applyNumberFormat="1" applyFont="1" applyFill="1" applyBorder="1" applyAlignment="1" applyProtection="1">
      <alignment horizontal="center"/>
    </xf>
    <xf numFmtId="14" fontId="49" fillId="2" borderId="5" xfId="0" quotePrefix="1" applyNumberFormat="1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left"/>
    </xf>
    <xf numFmtId="0" fontId="15" fillId="2" borderId="0" xfId="0" quotePrefix="1" applyFont="1" applyFill="1" applyBorder="1" applyAlignment="1" applyProtection="1">
      <alignment horizontal="left"/>
    </xf>
    <xf numFmtId="0" fontId="15" fillId="4" borderId="1" xfId="0" applyFont="1" applyFill="1" applyBorder="1" applyAlignment="1" applyProtection="1">
      <alignment horizontal="center"/>
    </xf>
    <xf numFmtId="0" fontId="15" fillId="4" borderId="1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left"/>
    </xf>
    <xf numFmtId="14" fontId="49" fillId="2" borderId="6" xfId="0" quotePrefix="1" applyNumberFormat="1" applyFont="1" applyFill="1" applyBorder="1" applyAlignment="1" applyProtection="1">
      <alignment horizontal="center"/>
    </xf>
    <xf numFmtId="14" fontId="49" fillId="2" borderId="4" xfId="0" quotePrefix="1" applyNumberFormat="1" applyFont="1" applyFill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center"/>
    </xf>
    <xf numFmtId="0" fontId="29" fillId="4" borderId="14" xfId="0" applyFont="1" applyFill="1" applyBorder="1" applyAlignment="1" applyProtection="1">
      <alignment horizontal="center"/>
    </xf>
    <xf numFmtId="0" fontId="29" fillId="4" borderId="2" xfId="0" applyFont="1" applyFill="1" applyBorder="1" applyAlignment="1" applyProtection="1">
      <alignment horizontal="center"/>
    </xf>
    <xf numFmtId="0" fontId="29" fillId="4" borderId="10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4" borderId="3" xfId="0" applyFont="1" applyFill="1" applyBorder="1" applyAlignment="1" applyProtection="1">
      <alignment horizontal="center"/>
    </xf>
    <xf numFmtId="0" fontId="15" fillId="4" borderId="4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39" fillId="2" borderId="6" xfId="0" quotePrefix="1" applyFont="1" applyFill="1" applyBorder="1" applyAlignment="1" applyProtection="1">
      <alignment horizontal="left"/>
    </xf>
    <xf numFmtId="0" fontId="39" fillId="2" borderId="0" xfId="0" applyFont="1" applyFill="1" applyBorder="1" applyAlignment="1" applyProtection="1">
      <alignment horizontal="left"/>
    </xf>
    <xf numFmtId="0" fontId="29" fillId="2" borderId="3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center"/>
    </xf>
    <xf numFmtId="0" fontId="87" fillId="0" borderId="0" xfId="0" quotePrefix="1" applyFont="1" applyBorder="1" applyAlignment="1">
      <alignment horizontal="left"/>
    </xf>
    <xf numFmtId="0" fontId="87" fillId="0" borderId="0" xfId="0" applyFont="1" applyBorder="1" applyAlignment="1">
      <alignment horizontal="left"/>
    </xf>
    <xf numFmtId="0" fontId="88" fillId="0" borderId="6" xfId="0" applyFont="1" applyBorder="1" applyAlignment="1">
      <alignment horizontal="center"/>
    </xf>
    <xf numFmtId="0" fontId="88" fillId="0" borderId="3" xfId="0" applyFont="1" applyBorder="1" applyAlignment="1">
      <alignment horizontal="center"/>
    </xf>
    <xf numFmtId="0" fontId="88" fillId="0" borderId="4" xfId="0" applyFont="1" applyBorder="1" applyAlignment="1">
      <alignment horizontal="center"/>
    </xf>
    <xf numFmtId="0" fontId="75" fillId="0" borderId="7" xfId="0" applyFont="1" applyBorder="1"/>
    <xf numFmtId="0" fontId="74" fillId="0" borderId="7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7" fillId="0" borderId="53" xfId="0" applyFont="1" applyBorder="1" applyAlignment="1">
      <alignment horizontal="left"/>
    </xf>
    <xf numFmtId="0" fontId="27" fillId="0" borderId="54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48" name="Text Box 1024"/>
        <xdr:cNvSpPr txBox="1">
          <a:spLocks noChangeArrowheads="1"/>
        </xdr:cNvSpPr>
      </xdr:nvSpPr>
      <xdr:spPr bwMode="auto">
        <a:xfrm>
          <a:off x="6753225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49" name="Text Box 1025"/>
        <xdr:cNvSpPr txBox="1">
          <a:spLocks noChangeArrowheads="1"/>
        </xdr:cNvSpPr>
      </xdr:nvSpPr>
      <xdr:spPr bwMode="auto">
        <a:xfrm>
          <a:off x="4610100" y="8750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0" name="Text Box 102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1" name="Text Box 102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2" name="Text Box 102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3" name="Text Box 102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6" name="Text Box 103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7" name="Text Box 1033"/>
        <xdr:cNvSpPr txBox="1">
          <a:spLocks noChangeArrowheads="1"/>
        </xdr:cNvSpPr>
      </xdr:nvSpPr>
      <xdr:spPr bwMode="auto">
        <a:xfrm>
          <a:off x="6753225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8" name="Text Box 1034"/>
        <xdr:cNvSpPr txBox="1">
          <a:spLocks noChangeArrowheads="1"/>
        </xdr:cNvSpPr>
      </xdr:nvSpPr>
      <xdr:spPr bwMode="auto">
        <a:xfrm>
          <a:off x="4610100" y="8750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59" name="Text Box 103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0" name="Text Box 103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1" name="Text Box 103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2" name="Text Box 103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3" name="Text Box 103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4" name="Text Box 104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5" name="Text Box 104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6" name="Text Box 104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7" name="Text Box 104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8" name="Text Box 104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69" name="Text Box 104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0" name="Text Box 104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1" name="Text Box 104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2" name="Text Box 104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3" name="Text Box 104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4" name="Text Box 105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5" name="Text Box 105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6" name="Text Box 105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7" name="Text Box 105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79" name="Text Box 105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0" name="Text Box 105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1" name="Text Box 105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2" name="Text Box 105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3" name="Text Box 105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4" name="Text Box 106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5" name="Text Box 1061"/>
        <xdr:cNvSpPr txBox="1">
          <a:spLocks noChangeArrowheads="1"/>
        </xdr:cNvSpPr>
      </xdr:nvSpPr>
      <xdr:spPr bwMode="auto">
        <a:xfrm>
          <a:off x="6753225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6" name="Text Box 1062"/>
        <xdr:cNvSpPr txBox="1">
          <a:spLocks noChangeArrowheads="1"/>
        </xdr:cNvSpPr>
      </xdr:nvSpPr>
      <xdr:spPr bwMode="auto">
        <a:xfrm>
          <a:off x="4610100" y="8750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7" name="Text Box 106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8" name="Text Box 106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89" name="Text Box 106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0" name="Text Box 106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1" name="Text Box 106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2" name="Text Box 1068"/>
        <xdr:cNvSpPr txBox="1">
          <a:spLocks noChangeArrowheads="1"/>
        </xdr:cNvSpPr>
      </xdr:nvSpPr>
      <xdr:spPr bwMode="auto">
        <a:xfrm>
          <a:off x="6753225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3" name="Text Box 1069"/>
        <xdr:cNvSpPr txBox="1">
          <a:spLocks noChangeArrowheads="1"/>
        </xdr:cNvSpPr>
      </xdr:nvSpPr>
      <xdr:spPr bwMode="auto">
        <a:xfrm>
          <a:off x="4610100" y="87506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4" name="Text Box 107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5" name="Text Box 107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6" name="Text Box 107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7" name="Text Box 107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8" name="Text Box 107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99" name="Text Box 107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0" name="Text Box 107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1" name="Text Box 107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2" name="Text Box 107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3" name="Text Box 107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4" name="Text Box 108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5" name="Text Box 108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6" name="Text Box 108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7" name="Text Box 108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8" name="Text Box 108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09" name="Text Box 108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0" name="Text Box 108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1" name="Text Box 108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2" name="Text Box 108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3" name="Text Box 108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4" name="Text Box 109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5" name="Text Box 109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6" name="Text Box 109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7" name="Text Box 109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18" name="Text Box 109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0" name="Text Box 109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1" name="Text Box 109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2" name="Text Box 109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3" name="Text Box 109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4" name="Text Box 110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5" name="Text Box 110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6" name="Text Box 110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7" name="Text Box 110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8" name="Text Box 110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29" name="Text Box 110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0" name="Text Box 110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1" name="Text Box 110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2" name="Text Box 110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3" name="Text Box 110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4" name="Text Box 111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5" name="Text Box 111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6" name="Text Box 111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7" name="Text Box 111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8" name="Text Box 111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39" name="Text Box 111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1" name="Text Box 111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2" name="Text Box 111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3" name="Text Box 111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4" name="Text Box 112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5" name="Text Box 112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6" name="Text Box 112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7" name="Text Box 112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8" name="Text Box 112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49" name="Text Box 112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0" name="Text Box 112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1" name="Text Box 112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2" name="Text Box 112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3" name="Text Box 112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4" name="Text Box 113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5" name="Text Box 113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6" name="Text Box 113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8" name="Text Box 113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59" name="Text Box 113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0" name="Text Box 113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1" name="Text Box 113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2" name="Text Box 113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3" name="Text Box 113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4" name="Text Box 114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5" name="Text Box 114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6" name="Text Box 114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7" name="Text Box 114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8" name="Text Box 114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69" name="Text Box 114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0" name="Text Box 114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1" name="Text Box 114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2" name="Text Box 114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3" name="Text Box 114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4" name="Text Box 115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5" name="Text Box 115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6" name="Text Box 115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7" name="Text Box 115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8" name="Text Box 115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79" name="Text Box 115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0" name="Text Box 115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1" name="Text Box 115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2" name="Text Box 115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3" name="Text Box 115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4" name="Text Box 116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5" name="Text Box 116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6" name="Text Box 116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7" name="Text Box 116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8" name="Text Box 116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89" name="Text Box 116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0" name="Text Box 116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1" name="Text Box 116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2" name="Text Box 116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3" name="Text Box 116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5" name="Text Box 117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6" name="Text Box 117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7" name="Text Box 117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8" name="Text Box 117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99" name="Text Box 117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0" name="Text Box 117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1" name="Text Box 117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2" name="Text Box 117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3" name="Text Box 117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4" name="Text Box 118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5" name="Text Box 118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6" name="Text Box 118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7" name="Text Box 1183"/>
        <xdr:cNvSpPr txBox="1">
          <a:spLocks noChangeArrowheads="1"/>
        </xdr:cNvSpPr>
      </xdr:nvSpPr>
      <xdr:spPr bwMode="auto">
        <a:xfrm>
          <a:off x="6753225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8" name="Text Box 1184"/>
        <xdr:cNvSpPr txBox="1">
          <a:spLocks noChangeArrowheads="1"/>
        </xdr:cNvSpPr>
      </xdr:nvSpPr>
      <xdr:spPr bwMode="auto">
        <a:xfrm>
          <a:off x="4610100" y="90916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09" name="Text Box 118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0" name="Text Box 118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1" name="Text Box 118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2" name="Text Box 118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3" name="Text Box 118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4" name="Text Box 1190"/>
        <xdr:cNvSpPr txBox="1">
          <a:spLocks noChangeArrowheads="1"/>
        </xdr:cNvSpPr>
      </xdr:nvSpPr>
      <xdr:spPr bwMode="auto">
        <a:xfrm>
          <a:off x="6753225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5" name="Text Box 1191"/>
        <xdr:cNvSpPr txBox="1">
          <a:spLocks noChangeArrowheads="1"/>
        </xdr:cNvSpPr>
      </xdr:nvSpPr>
      <xdr:spPr bwMode="auto">
        <a:xfrm>
          <a:off x="4610100" y="90916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6" name="Text Box 119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7" name="Text Box 119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8" name="Text Box 119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19" name="Text Box 119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0" name="Text Box 119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1" name="Text Box 119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2" name="Text Box 119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3" name="Text Box 119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4" name="Text Box 120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5" name="Text Box 120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6" name="Text Box 120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7" name="Text Box 120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8" name="Text Box 120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29" name="Text Box 120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0" name="Text Box 120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1" name="Text Box 120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2" name="Text Box 120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3" name="Text Box 120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4" name="Text Box 121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5" name="Text Box 121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6" name="Text Box 121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7" name="Text Box 121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8" name="Text Box 121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39" name="Text Box 121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0" name="Text Box 121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1" name="Text Box 1217"/>
        <xdr:cNvSpPr txBox="1">
          <a:spLocks noChangeArrowheads="1"/>
        </xdr:cNvSpPr>
      </xdr:nvSpPr>
      <xdr:spPr bwMode="auto">
        <a:xfrm>
          <a:off x="6753225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2" name="Text Box 1218"/>
        <xdr:cNvSpPr txBox="1">
          <a:spLocks noChangeArrowheads="1"/>
        </xdr:cNvSpPr>
      </xdr:nvSpPr>
      <xdr:spPr bwMode="auto">
        <a:xfrm>
          <a:off x="4610100" y="90916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3" name="Text Box 121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4" name="Text Box 122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5" name="Text Box 122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6" name="Text Box 122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7" name="Text Box 122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8" name="Text Box 1224"/>
        <xdr:cNvSpPr txBox="1">
          <a:spLocks noChangeArrowheads="1"/>
        </xdr:cNvSpPr>
      </xdr:nvSpPr>
      <xdr:spPr bwMode="auto">
        <a:xfrm>
          <a:off x="6753225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49" name="Text Box 1225"/>
        <xdr:cNvSpPr txBox="1">
          <a:spLocks noChangeArrowheads="1"/>
        </xdr:cNvSpPr>
      </xdr:nvSpPr>
      <xdr:spPr bwMode="auto">
        <a:xfrm>
          <a:off x="4610100" y="90916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0" name="Text Box 122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1" name="Text Box 122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2" name="Text Box 122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3" name="Text Box 122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4" name="Text Box 123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5" name="Text Box 123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6" name="Text Box 123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7" name="Text Box 123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8" name="Text Box 123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59" name="Text Box 123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0" name="Text Box 123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1" name="Text Box 123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2" name="Text Box 123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3" name="Text Box 123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4" name="Text Box 124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5" name="Text Box 124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6" name="Text Box 124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7" name="Text Box 124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8" name="Text Box 124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69" name="Text Box 124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0" name="Text Box 124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1" name="Text Box 124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2" name="Text Box 124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3" name="Text Box 124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4" name="Text Box 125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5" name="Text Box 125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6" name="Text Box 125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7" name="Text Box 125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8" name="Text Box 125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79" name="Text Box 125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0" name="Text Box 125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1" name="Text Box 125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2" name="Text Box 125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3" name="Text Box 125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4" name="Text Box 126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5" name="Text Box 126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6" name="Text Box 126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7" name="Text Box 126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8" name="Text Box 126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89" name="Text Box 126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0" name="Text Box 126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1" name="Text Box 126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2" name="Text Box 126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3" name="Text Box 126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4" name="Text Box 127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5" name="Text Box 127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6" name="Text Box 127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7" name="Text Box 127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8" name="Text Box 127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99" name="Text Box 127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0" name="Text Box 127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1" name="Text Box 127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2" name="Text Box 127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3" name="Text Box 127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4" name="Text Box 128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5" name="Text Box 128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6" name="Text Box 128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7" name="Text Box 128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8" name="Text Box 128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09" name="Text Box 128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0" name="Text Box 128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1" name="Text Box 128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2" name="Text Box 128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3" name="Text Box 128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4" name="Text Box 129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5" name="Text Box 129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6" name="Text Box 129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7" name="Text Box 129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8" name="Text Box 129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19" name="Text Box 129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0" name="Text Box 129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1" name="Text Box 129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2" name="Text Box 129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3" name="Text Box 129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4" name="Text Box 130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5" name="Text Box 130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6" name="Text Box 130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7" name="Text Box 130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8" name="Text Box 130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29" name="Text Box 130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0" name="Text Box 130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1" name="Text Box 130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2" name="Text Box 130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3" name="Text Box 130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4" name="Text Box 131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5" name="Text Box 131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6" name="Text Box 131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7" name="Text Box 131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8" name="Text Box 131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39" name="Text Box 131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0" name="Text Box 131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1" name="Text Box 131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2" name="Text Box 131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3" name="Text Box 131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4" name="Text Box 132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5" name="Text Box 132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6" name="Text Box 132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7" name="Text Box 132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8" name="Text Box 132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49" name="Text Box 132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0" name="Text Box 132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1" name="Text Box 132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2" name="Text Box 132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3" name="Text Box 132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4" name="Text Box 133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5" name="Text Box 133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6" name="Text Box 133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7" name="Text Box 133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8" name="Text Box 133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59" name="Text Box 133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0" name="Text Box 133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1" name="Text Box 1337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2" name="Text Box 1338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3" name="Text Box 133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4" name="Text Box 134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5" name="Text Box 1341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6" name="Text Box 1342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7" name="Text Box 134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8" name="Text Box 134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69" name="Text Box 1345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0" name="Text Box 1346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1" name="Text Box 134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2" name="Text Box 134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3" name="Text Box 1349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4" name="Text Box 1350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5" name="Text Box 135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6" name="Text Box 135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7" name="Text Box 1353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8" name="Text Box 1354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79" name="Text Box 135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0" name="Text Box 135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1" name="Text Box 1357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2" name="Text Box 1358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3" name="Text Box 1359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4" name="Text Box 1360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5" name="Text Box 1361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6" name="Text Box 1362"/>
        <xdr:cNvSpPr txBox="1">
          <a:spLocks noChangeArrowheads="1"/>
        </xdr:cNvSpPr>
      </xdr:nvSpPr>
      <xdr:spPr bwMode="auto">
        <a:xfrm>
          <a:off x="4610100" y="8847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7" name="Text Box 1363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8" name="Text Box 1364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89" name="Text Box 1365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90" name="Text Box 1366"/>
        <xdr:cNvSpPr txBox="1">
          <a:spLocks noChangeArrowheads="1"/>
        </xdr:cNvSpPr>
      </xdr:nvSpPr>
      <xdr:spPr bwMode="auto">
        <a:xfrm>
          <a:off x="4610100" y="9188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38" name="Text Box 1024"/>
        <xdr:cNvSpPr txBox="1">
          <a:spLocks noChangeArrowheads="1"/>
        </xdr:cNvSpPr>
      </xdr:nvSpPr>
      <xdr:spPr bwMode="auto">
        <a:xfrm>
          <a:off x="5753100" y="9209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39" name="Text Box 1033"/>
        <xdr:cNvSpPr txBox="1">
          <a:spLocks noChangeArrowheads="1"/>
        </xdr:cNvSpPr>
      </xdr:nvSpPr>
      <xdr:spPr bwMode="auto">
        <a:xfrm>
          <a:off x="5753100" y="9209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40" name="Text Box 1061"/>
        <xdr:cNvSpPr txBox="1">
          <a:spLocks noChangeArrowheads="1"/>
        </xdr:cNvSpPr>
      </xdr:nvSpPr>
      <xdr:spPr bwMode="auto">
        <a:xfrm>
          <a:off x="5753100" y="9209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41" name="Text Box 1068"/>
        <xdr:cNvSpPr txBox="1">
          <a:spLocks noChangeArrowheads="1"/>
        </xdr:cNvSpPr>
      </xdr:nvSpPr>
      <xdr:spPr bwMode="auto">
        <a:xfrm>
          <a:off x="5753100" y="92097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2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3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4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5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6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7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8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49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0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1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2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3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4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5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6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7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8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59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0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1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" name="Text Box 1025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" name="Text Box 1034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" name="Text Box 1062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" name="Text Box 1069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" name="Text Box 1025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" name="Text Box 1034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" name="Text Box 1062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" name="Text Box 1069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" name="Text Box 1025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" name="Text Box 1034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" name="Text Box 1062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" name="Text Box 1069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" name="Text Box 1025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" name="Text Box 1034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" name="Text Box 1062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" name="Text Box 1069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" name="Text Box 1024"/>
        <xdr:cNvSpPr txBox="1">
          <a:spLocks noChangeArrowheads="1"/>
        </xdr:cNvSpPr>
      </xdr:nvSpPr>
      <xdr:spPr bwMode="auto">
        <a:xfrm>
          <a:off x="5495925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" name="Text Box 1025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" name="Text Box 102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" name="Text Box 102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" name="Text Box 102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" name="Text Box 102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" name="Text Box 103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" name="Text Box 1033"/>
        <xdr:cNvSpPr txBox="1">
          <a:spLocks noChangeArrowheads="1"/>
        </xdr:cNvSpPr>
      </xdr:nvSpPr>
      <xdr:spPr bwMode="auto">
        <a:xfrm>
          <a:off x="5495925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" name="Text Box 1034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" name="Text Box 103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" name="Text Box 103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" name="Text Box 103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" name="Text Box 103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" name="Text Box 103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" name="Text Box 104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" name="Text Box 104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" name="Text Box 104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" name="Text Box 104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" name="Text Box 104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" name="Text Box 104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" name="Text Box 104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" name="Text Box 104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" name="Text Box 104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" name="Text Box 104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" name="Text Box 105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" name="Text Box 105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" name="Text Box 105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" name="Text Box 105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" name="Text Box 105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" name="Text Box 105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" name="Text Box 105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" name="Text Box 105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" name="Text Box 105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" name="Text Box 106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" name="Text Box 1061"/>
        <xdr:cNvSpPr txBox="1">
          <a:spLocks noChangeArrowheads="1"/>
        </xdr:cNvSpPr>
      </xdr:nvSpPr>
      <xdr:spPr bwMode="auto">
        <a:xfrm>
          <a:off x="5495925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" name="Text Box 1062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" name="Text Box 106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" name="Text Box 106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" name="Text Box 106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" name="Text Box 106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" name="Text Box 106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" name="Text Box 1068"/>
        <xdr:cNvSpPr txBox="1">
          <a:spLocks noChangeArrowheads="1"/>
        </xdr:cNvSpPr>
      </xdr:nvSpPr>
      <xdr:spPr bwMode="auto">
        <a:xfrm>
          <a:off x="5495925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" name="Text Box 1069"/>
        <xdr:cNvSpPr txBox="1">
          <a:spLocks noChangeArrowheads="1"/>
        </xdr:cNvSpPr>
      </xdr:nvSpPr>
      <xdr:spPr bwMode="auto">
        <a:xfrm>
          <a:off x="5143500" y="8825778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" name="Text Box 107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" name="Text Box 107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" name="Text Box 107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" name="Text Box 107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" name="Text Box 107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" name="Text Box 107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" name="Text Box 107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" name="Text Box 107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" name="Text Box 107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" name="Text Box 107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" name="Text Box 108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" name="Text Box 108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" name="Text Box 108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" name="Text Box 108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" name="Text Box 108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" name="Text Box 108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" name="Text Box 108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" name="Text Box 108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" name="Text Box 108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" name="Text Box 108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" name="Text Box 109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" name="Text Box 109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" name="Text Box 109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" name="Text Box 109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" name="Text Box 109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" name="Text Box 109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" name="Text Box 109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" name="Text Box 109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" name="Text Box 109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" name="Text Box 110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" name="Text Box 110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" name="Text Box 110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" name="Text Box 110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" name="Text Box 110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" name="Text Box 110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" name="Text Box 110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" name="Text Box 110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" name="Text Box 110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" name="Text Box 110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" name="Text Box 111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" name="Text Box 111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" name="Text Box 111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" name="Text Box 111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" name="Text Box 111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" name="Text Box 111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" name="Text Box 111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" name="Text Box 111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" name="Text Box 111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" name="Text Box 112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" name="Text Box 112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" name="Text Box 112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" name="Text Box 112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" name="Text Box 112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" name="Text Box 112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" name="Text Box 112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" name="Text Box 112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" name="Text Box 112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" name="Text Box 112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" name="Text Box 113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" name="Text Box 113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" name="Text Box 113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" name="Text Box 113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" name="Text Box 113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" name="Text Box 113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" name="Text Box 113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" name="Text Box 113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" name="Text Box 113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" name="Text Box 114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" name="Text Box 114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" name="Text Box 114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" name="Text Box 114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" name="Text Box 114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" name="Text Box 114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" name="Text Box 114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" name="Text Box 114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" name="Text Box 114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" name="Text Box 114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" name="Text Box 115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" name="Text Box 115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" name="Text Box 115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" name="Text Box 115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" name="Text Box 115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" name="Text Box 115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" name="Text Box 115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" name="Text Box 115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" name="Text Box 115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" name="Text Box 115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" name="Text Box 116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" name="Text Box 116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" name="Text Box 116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" name="Text Box 116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" name="Text Box 116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" name="Text Box 116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" name="Text Box 116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" name="Text Box 116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" name="Text Box 116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" name="Text Box 116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" name="Text Box 117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" name="Text Box 117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" name="Text Box 117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" name="Text Box 117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" name="Text Box 117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" name="Text Box 117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" name="Text Box 117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" name="Text Box 117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" name="Text Box 117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" name="Text Box 118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" name="Text Box 118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" name="Text Box 118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" name="Text Box 1183"/>
        <xdr:cNvSpPr txBox="1">
          <a:spLocks noChangeArrowheads="1"/>
        </xdr:cNvSpPr>
      </xdr:nvSpPr>
      <xdr:spPr bwMode="auto">
        <a:xfrm>
          <a:off x="5495925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" name="Text Box 118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" name="Text Box 118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" name="Text Box 118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" name="Text Box 118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" name="Text Box 118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" name="Text Box 118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" name="Text Box 1190"/>
        <xdr:cNvSpPr txBox="1">
          <a:spLocks noChangeArrowheads="1"/>
        </xdr:cNvSpPr>
      </xdr:nvSpPr>
      <xdr:spPr bwMode="auto">
        <a:xfrm>
          <a:off x="5495925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" name="Text Box 119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" name="Text Box 119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" name="Text Box 119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" name="Text Box 119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" name="Text Box 119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" name="Text Box 119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" name="Text Box 119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" name="Text Box 119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" name="Text Box 119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" name="Text Box 120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" name="Text Box 120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" name="Text Box 120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" name="Text Box 120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" name="Text Box 120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" name="Text Box 120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" name="Text Box 120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" name="Text Box 120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" name="Text Box 120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" name="Text Box 120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" name="Text Box 121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" name="Text Box 121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" name="Text Box 121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" name="Text Box 121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" name="Text Box 121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" name="Text Box 121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" name="Text Box 121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" name="Text Box 1217"/>
        <xdr:cNvSpPr txBox="1">
          <a:spLocks noChangeArrowheads="1"/>
        </xdr:cNvSpPr>
      </xdr:nvSpPr>
      <xdr:spPr bwMode="auto">
        <a:xfrm>
          <a:off x="5495925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" name="Text Box 121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" name="Text Box 121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" name="Text Box 122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" name="Text Box 122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" name="Text Box 122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" name="Text Box 122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" name="Text Box 1224"/>
        <xdr:cNvSpPr txBox="1">
          <a:spLocks noChangeArrowheads="1"/>
        </xdr:cNvSpPr>
      </xdr:nvSpPr>
      <xdr:spPr bwMode="auto">
        <a:xfrm>
          <a:off x="5495925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" name="Text Box 122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" name="Text Box 122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" name="Text Box 122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" name="Text Box 122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" name="Text Box 122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" name="Text Box 123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" name="Text Box 123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" name="Text Box 123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" name="Text Box 123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" name="Text Box 123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" name="Text Box 123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" name="Text Box 123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" name="Text Box 123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" name="Text Box 123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" name="Text Box 123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" name="Text Box 124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" name="Text Box 124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" name="Text Box 124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" name="Text Box 124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" name="Text Box 124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" name="Text Box 124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" name="Text Box 124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" name="Text Box 124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" name="Text Box 124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" name="Text Box 124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" name="Text Box 125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" name="Text Box 125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" name="Text Box 125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" name="Text Box 125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" name="Text Box 125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" name="Text Box 125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" name="Text Box 125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" name="Text Box 125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" name="Text Box 125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" name="Text Box 125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" name="Text Box 126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" name="Text Box 126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" name="Text Box 126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" name="Text Box 126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" name="Text Box 126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" name="Text Box 126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" name="Text Box 126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" name="Text Box 126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" name="Text Box 126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" name="Text Box 126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" name="Text Box 127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" name="Text Box 127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" name="Text Box 127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" name="Text Box 127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" name="Text Box 127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" name="Text Box 127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" name="Text Box 127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" name="Text Box 127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" name="Text Box 127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" name="Text Box 127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" name="Text Box 128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" name="Text Box 128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" name="Text Box 128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" name="Text Box 128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5" name="Text Box 128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6" name="Text Box 128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7" name="Text Box 128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8" name="Text Box 128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9" name="Text Box 128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0" name="Text Box 128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1" name="Text Box 129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2" name="Text Box 129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3" name="Text Box 129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4" name="Text Box 129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5" name="Text Box 129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6" name="Text Box 129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7" name="Text Box 129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8" name="Text Box 129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69" name="Text Box 129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0" name="Text Box 129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1" name="Text Box 130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2" name="Text Box 130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3" name="Text Box 130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4" name="Text Box 130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5" name="Text Box 130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6" name="Text Box 130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7" name="Text Box 130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8" name="Text Box 130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79" name="Text Box 130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0" name="Text Box 130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1" name="Text Box 131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2" name="Text Box 131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3" name="Text Box 131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4" name="Text Box 131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5" name="Text Box 131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6" name="Text Box 131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7" name="Text Box 131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8" name="Text Box 131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89" name="Text Box 131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0" name="Text Box 131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1" name="Text Box 132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2" name="Text Box 132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3" name="Text Box 132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4" name="Text Box 132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5" name="Text Box 132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6" name="Text Box 132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7" name="Text Box 132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8" name="Text Box 132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99" name="Text Box 132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0" name="Text Box 132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1" name="Text Box 133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2" name="Text Box 133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3" name="Text Box 133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4" name="Text Box 133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5" name="Text Box 133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6" name="Text Box 133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7" name="Text Box 133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8" name="Text Box 1337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09" name="Text Box 1338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0" name="Text Box 133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1" name="Text Box 134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2" name="Text Box 1341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3" name="Text Box 1342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4" name="Text Box 134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5" name="Text Box 134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6" name="Text Box 1345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7" name="Text Box 1346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8" name="Text Box 134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19" name="Text Box 134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0" name="Text Box 1349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1" name="Text Box 1350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2" name="Text Box 135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3" name="Text Box 135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4" name="Text Box 1353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5" name="Text Box 1354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6" name="Text Box 135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7" name="Text Box 135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8" name="Text Box 1357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29" name="Text Box 1358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0" name="Text Box 1359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1" name="Text Box 1360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2" name="Text Box 1361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3" name="Text Box 1362"/>
        <xdr:cNvSpPr txBox="1">
          <a:spLocks noChangeArrowheads="1"/>
        </xdr:cNvSpPr>
      </xdr:nvSpPr>
      <xdr:spPr bwMode="auto">
        <a:xfrm>
          <a:off x="5143500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4" name="Text Box 1363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5" name="Text Box 1364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6" name="Text Box 1365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37" name="Text Box 1366"/>
        <xdr:cNvSpPr txBox="1">
          <a:spLocks noChangeArrowheads="1"/>
        </xdr:cNvSpPr>
      </xdr:nvSpPr>
      <xdr:spPr bwMode="auto">
        <a:xfrm>
          <a:off x="5143500" y="9090313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738" name="Text Box 1024"/>
        <xdr:cNvSpPr txBox="1">
          <a:spLocks noChangeArrowheads="1"/>
        </xdr:cNvSpPr>
      </xdr:nvSpPr>
      <xdr:spPr bwMode="auto">
        <a:xfrm>
          <a:off x="6457084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739" name="Text Box 1033"/>
        <xdr:cNvSpPr txBox="1">
          <a:spLocks noChangeArrowheads="1"/>
        </xdr:cNvSpPr>
      </xdr:nvSpPr>
      <xdr:spPr bwMode="auto">
        <a:xfrm>
          <a:off x="6457084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740" name="Text Box 1061"/>
        <xdr:cNvSpPr txBox="1">
          <a:spLocks noChangeArrowheads="1"/>
        </xdr:cNvSpPr>
      </xdr:nvSpPr>
      <xdr:spPr bwMode="auto">
        <a:xfrm>
          <a:off x="6457084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741" name="Text Box 1068"/>
        <xdr:cNvSpPr txBox="1">
          <a:spLocks noChangeArrowheads="1"/>
        </xdr:cNvSpPr>
      </xdr:nvSpPr>
      <xdr:spPr bwMode="auto">
        <a:xfrm>
          <a:off x="6457084" y="8922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2" name="Text Box 1025"/>
        <xdr:cNvSpPr txBox="1">
          <a:spLocks noChangeArrowheads="1"/>
        </xdr:cNvSpPr>
      </xdr:nvSpPr>
      <xdr:spPr bwMode="auto">
        <a:xfrm>
          <a:off x="5143500" y="8845694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3" name="Text Box 1034"/>
        <xdr:cNvSpPr txBox="1">
          <a:spLocks noChangeArrowheads="1"/>
        </xdr:cNvSpPr>
      </xdr:nvSpPr>
      <xdr:spPr bwMode="auto">
        <a:xfrm>
          <a:off x="5143500" y="8845694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4" name="Text Box 1062"/>
        <xdr:cNvSpPr txBox="1">
          <a:spLocks noChangeArrowheads="1"/>
        </xdr:cNvSpPr>
      </xdr:nvSpPr>
      <xdr:spPr bwMode="auto">
        <a:xfrm>
          <a:off x="5143500" y="8845694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5" name="Text Box 1069"/>
        <xdr:cNvSpPr txBox="1">
          <a:spLocks noChangeArrowheads="1"/>
        </xdr:cNvSpPr>
      </xdr:nvSpPr>
      <xdr:spPr bwMode="auto">
        <a:xfrm>
          <a:off x="5143500" y="8845694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6" name="Text Box 1025"/>
        <xdr:cNvSpPr txBox="1">
          <a:spLocks noChangeArrowheads="1"/>
        </xdr:cNvSpPr>
      </xdr:nvSpPr>
      <xdr:spPr bwMode="auto">
        <a:xfrm>
          <a:off x="5143500" y="8865610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7" name="Text Box 1034"/>
        <xdr:cNvSpPr txBox="1">
          <a:spLocks noChangeArrowheads="1"/>
        </xdr:cNvSpPr>
      </xdr:nvSpPr>
      <xdr:spPr bwMode="auto">
        <a:xfrm>
          <a:off x="5143500" y="8865610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8" name="Text Box 1062"/>
        <xdr:cNvSpPr txBox="1">
          <a:spLocks noChangeArrowheads="1"/>
        </xdr:cNvSpPr>
      </xdr:nvSpPr>
      <xdr:spPr bwMode="auto">
        <a:xfrm>
          <a:off x="5143500" y="8865610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49" name="Text Box 1069"/>
        <xdr:cNvSpPr txBox="1">
          <a:spLocks noChangeArrowheads="1"/>
        </xdr:cNvSpPr>
      </xdr:nvSpPr>
      <xdr:spPr bwMode="auto">
        <a:xfrm>
          <a:off x="5143500" y="8865610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0" name="Text Box 1025"/>
        <xdr:cNvSpPr txBox="1">
          <a:spLocks noChangeArrowheads="1"/>
        </xdr:cNvSpPr>
      </xdr:nvSpPr>
      <xdr:spPr bwMode="auto">
        <a:xfrm>
          <a:off x="5143500" y="8885526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1" name="Text Box 1034"/>
        <xdr:cNvSpPr txBox="1">
          <a:spLocks noChangeArrowheads="1"/>
        </xdr:cNvSpPr>
      </xdr:nvSpPr>
      <xdr:spPr bwMode="auto">
        <a:xfrm>
          <a:off x="5143500" y="8885526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2" name="Text Box 1062"/>
        <xdr:cNvSpPr txBox="1">
          <a:spLocks noChangeArrowheads="1"/>
        </xdr:cNvSpPr>
      </xdr:nvSpPr>
      <xdr:spPr bwMode="auto">
        <a:xfrm>
          <a:off x="5143500" y="8885526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3" name="Text Box 1069"/>
        <xdr:cNvSpPr txBox="1">
          <a:spLocks noChangeArrowheads="1"/>
        </xdr:cNvSpPr>
      </xdr:nvSpPr>
      <xdr:spPr bwMode="auto">
        <a:xfrm>
          <a:off x="5143500" y="8885526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4" name="Text Box 1025"/>
        <xdr:cNvSpPr txBox="1">
          <a:spLocks noChangeArrowheads="1"/>
        </xdr:cNvSpPr>
      </xdr:nvSpPr>
      <xdr:spPr bwMode="auto">
        <a:xfrm>
          <a:off x="5143500" y="8905442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5" name="Text Box 1034"/>
        <xdr:cNvSpPr txBox="1">
          <a:spLocks noChangeArrowheads="1"/>
        </xdr:cNvSpPr>
      </xdr:nvSpPr>
      <xdr:spPr bwMode="auto">
        <a:xfrm>
          <a:off x="5143500" y="8905442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6" name="Text Box 1062"/>
        <xdr:cNvSpPr txBox="1">
          <a:spLocks noChangeArrowheads="1"/>
        </xdr:cNvSpPr>
      </xdr:nvSpPr>
      <xdr:spPr bwMode="auto">
        <a:xfrm>
          <a:off x="5143500" y="8905442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7" name="Text Box 1069"/>
        <xdr:cNvSpPr txBox="1">
          <a:spLocks noChangeArrowheads="1"/>
        </xdr:cNvSpPr>
      </xdr:nvSpPr>
      <xdr:spPr bwMode="auto">
        <a:xfrm>
          <a:off x="5143500" y="8905442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8" name="Text Box 1025"/>
        <xdr:cNvSpPr txBox="1">
          <a:spLocks noChangeArrowheads="1"/>
        </xdr:cNvSpPr>
      </xdr:nvSpPr>
      <xdr:spPr bwMode="auto">
        <a:xfrm>
          <a:off x="5143500" y="89253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59" name="Text Box 1034"/>
        <xdr:cNvSpPr txBox="1">
          <a:spLocks noChangeArrowheads="1"/>
        </xdr:cNvSpPr>
      </xdr:nvSpPr>
      <xdr:spPr bwMode="auto">
        <a:xfrm>
          <a:off x="5143500" y="89253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0" name="Text Box 1062"/>
        <xdr:cNvSpPr txBox="1">
          <a:spLocks noChangeArrowheads="1"/>
        </xdr:cNvSpPr>
      </xdr:nvSpPr>
      <xdr:spPr bwMode="auto">
        <a:xfrm>
          <a:off x="5143500" y="89253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1" name="Text Box 1069"/>
        <xdr:cNvSpPr txBox="1">
          <a:spLocks noChangeArrowheads="1"/>
        </xdr:cNvSpPr>
      </xdr:nvSpPr>
      <xdr:spPr bwMode="auto">
        <a:xfrm>
          <a:off x="5143500" y="89253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2" name="Text Box 1025"/>
        <xdr:cNvSpPr txBox="1">
          <a:spLocks noChangeArrowheads="1"/>
        </xdr:cNvSpPr>
      </xdr:nvSpPr>
      <xdr:spPr bwMode="auto">
        <a:xfrm>
          <a:off x="5143500" y="894527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3" name="Text Box 1034"/>
        <xdr:cNvSpPr txBox="1">
          <a:spLocks noChangeArrowheads="1"/>
        </xdr:cNvSpPr>
      </xdr:nvSpPr>
      <xdr:spPr bwMode="auto">
        <a:xfrm>
          <a:off x="5143500" y="894527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4" name="Text Box 1062"/>
        <xdr:cNvSpPr txBox="1">
          <a:spLocks noChangeArrowheads="1"/>
        </xdr:cNvSpPr>
      </xdr:nvSpPr>
      <xdr:spPr bwMode="auto">
        <a:xfrm>
          <a:off x="5143500" y="894527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5" name="Text Box 1069"/>
        <xdr:cNvSpPr txBox="1">
          <a:spLocks noChangeArrowheads="1"/>
        </xdr:cNvSpPr>
      </xdr:nvSpPr>
      <xdr:spPr bwMode="auto">
        <a:xfrm>
          <a:off x="5143500" y="894527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6" name="Text Box 1025"/>
        <xdr:cNvSpPr txBox="1">
          <a:spLocks noChangeArrowheads="1"/>
        </xdr:cNvSpPr>
      </xdr:nvSpPr>
      <xdr:spPr bwMode="auto">
        <a:xfrm>
          <a:off x="5143500" y="89651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7" name="Text Box 1034"/>
        <xdr:cNvSpPr txBox="1">
          <a:spLocks noChangeArrowheads="1"/>
        </xdr:cNvSpPr>
      </xdr:nvSpPr>
      <xdr:spPr bwMode="auto">
        <a:xfrm>
          <a:off x="5143500" y="89651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8" name="Text Box 1062"/>
        <xdr:cNvSpPr txBox="1">
          <a:spLocks noChangeArrowheads="1"/>
        </xdr:cNvSpPr>
      </xdr:nvSpPr>
      <xdr:spPr bwMode="auto">
        <a:xfrm>
          <a:off x="5143500" y="89651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69" name="Text Box 1069"/>
        <xdr:cNvSpPr txBox="1">
          <a:spLocks noChangeArrowheads="1"/>
        </xdr:cNvSpPr>
      </xdr:nvSpPr>
      <xdr:spPr bwMode="auto">
        <a:xfrm>
          <a:off x="5143500" y="89651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0" name="Text Box 1025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1" name="Text Box 1034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2" name="Text Box 1062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3" name="Text Box 1069"/>
        <xdr:cNvSpPr txBox="1">
          <a:spLocks noChangeArrowheads="1"/>
        </xdr:cNvSpPr>
      </xdr:nvSpPr>
      <xdr:spPr bwMode="auto">
        <a:xfrm>
          <a:off x="5143500" y="8985105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4" name="Text Box 1025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5" name="Text Box 1034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6" name="Text Box 1062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7" name="Text Box 1069"/>
        <xdr:cNvSpPr txBox="1">
          <a:spLocks noChangeArrowheads="1"/>
        </xdr:cNvSpPr>
      </xdr:nvSpPr>
      <xdr:spPr bwMode="auto">
        <a:xfrm>
          <a:off x="5143500" y="9005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8" name="Text Box 1025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79" name="Text Box 1034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0" name="Text Box 1062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1" name="Text Box 1069"/>
        <xdr:cNvSpPr txBox="1">
          <a:spLocks noChangeArrowheads="1"/>
        </xdr:cNvSpPr>
      </xdr:nvSpPr>
      <xdr:spPr bwMode="auto">
        <a:xfrm>
          <a:off x="5143500" y="9024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2" name="Text Box 1025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3" name="Text Box 1034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4" name="Text Box 1062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5" name="Text Box 1069"/>
        <xdr:cNvSpPr txBox="1">
          <a:spLocks noChangeArrowheads="1"/>
        </xdr:cNvSpPr>
      </xdr:nvSpPr>
      <xdr:spPr bwMode="auto">
        <a:xfrm>
          <a:off x="5143500" y="9044853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6" name="Text Box 1025"/>
        <xdr:cNvSpPr txBox="1">
          <a:spLocks noChangeArrowheads="1"/>
        </xdr:cNvSpPr>
      </xdr:nvSpPr>
      <xdr:spPr bwMode="auto">
        <a:xfrm>
          <a:off x="5143500" y="9084685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7" name="Text Box 1034"/>
        <xdr:cNvSpPr txBox="1">
          <a:spLocks noChangeArrowheads="1"/>
        </xdr:cNvSpPr>
      </xdr:nvSpPr>
      <xdr:spPr bwMode="auto">
        <a:xfrm>
          <a:off x="5143500" y="9084685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8" name="Text Box 1062"/>
        <xdr:cNvSpPr txBox="1">
          <a:spLocks noChangeArrowheads="1"/>
        </xdr:cNvSpPr>
      </xdr:nvSpPr>
      <xdr:spPr bwMode="auto">
        <a:xfrm>
          <a:off x="5143500" y="9084685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89" name="Text Box 1069"/>
        <xdr:cNvSpPr txBox="1">
          <a:spLocks noChangeArrowheads="1"/>
        </xdr:cNvSpPr>
      </xdr:nvSpPr>
      <xdr:spPr bwMode="auto">
        <a:xfrm>
          <a:off x="5143500" y="9084685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0" name="Text Box 1025"/>
        <xdr:cNvSpPr txBox="1">
          <a:spLocks noChangeArrowheads="1"/>
        </xdr:cNvSpPr>
      </xdr:nvSpPr>
      <xdr:spPr bwMode="auto">
        <a:xfrm>
          <a:off x="5143500" y="9104601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1" name="Text Box 1034"/>
        <xdr:cNvSpPr txBox="1">
          <a:spLocks noChangeArrowheads="1"/>
        </xdr:cNvSpPr>
      </xdr:nvSpPr>
      <xdr:spPr bwMode="auto">
        <a:xfrm>
          <a:off x="5143500" y="9104601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2" name="Text Box 1062"/>
        <xdr:cNvSpPr txBox="1">
          <a:spLocks noChangeArrowheads="1"/>
        </xdr:cNvSpPr>
      </xdr:nvSpPr>
      <xdr:spPr bwMode="auto">
        <a:xfrm>
          <a:off x="5143500" y="9104601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3" name="Text Box 1069"/>
        <xdr:cNvSpPr txBox="1">
          <a:spLocks noChangeArrowheads="1"/>
        </xdr:cNvSpPr>
      </xdr:nvSpPr>
      <xdr:spPr bwMode="auto">
        <a:xfrm>
          <a:off x="5143500" y="9104601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4" name="Text Box 1025"/>
        <xdr:cNvSpPr txBox="1">
          <a:spLocks noChangeArrowheads="1"/>
        </xdr:cNvSpPr>
      </xdr:nvSpPr>
      <xdr:spPr bwMode="auto">
        <a:xfrm>
          <a:off x="5143500" y="9124517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5" name="Text Box 1034"/>
        <xdr:cNvSpPr txBox="1">
          <a:spLocks noChangeArrowheads="1"/>
        </xdr:cNvSpPr>
      </xdr:nvSpPr>
      <xdr:spPr bwMode="auto">
        <a:xfrm>
          <a:off x="5143500" y="9124517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6" name="Text Box 1062"/>
        <xdr:cNvSpPr txBox="1">
          <a:spLocks noChangeArrowheads="1"/>
        </xdr:cNvSpPr>
      </xdr:nvSpPr>
      <xdr:spPr bwMode="auto">
        <a:xfrm>
          <a:off x="5143500" y="9124517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7" name="Text Box 1069"/>
        <xdr:cNvSpPr txBox="1">
          <a:spLocks noChangeArrowheads="1"/>
        </xdr:cNvSpPr>
      </xdr:nvSpPr>
      <xdr:spPr bwMode="auto">
        <a:xfrm>
          <a:off x="5143500" y="9124517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8" name="Text Box 1025"/>
        <xdr:cNvSpPr txBox="1">
          <a:spLocks noChangeArrowheads="1"/>
        </xdr:cNvSpPr>
      </xdr:nvSpPr>
      <xdr:spPr bwMode="auto">
        <a:xfrm>
          <a:off x="5143500" y="91444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799" name="Text Box 1034"/>
        <xdr:cNvSpPr txBox="1">
          <a:spLocks noChangeArrowheads="1"/>
        </xdr:cNvSpPr>
      </xdr:nvSpPr>
      <xdr:spPr bwMode="auto">
        <a:xfrm>
          <a:off x="5143500" y="91444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0" name="Text Box 1062"/>
        <xdr:cNvSpPr txBox="1">
          <a:spLocks noChangeArrowheads="1"/>
        </xdr:cNvSpPr>
      </xdr:nvSpPr>
      <xdr:spPr bwMode="auto">
        <a:xfrm>
          <a:off x="5143500" y="91444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1" name="Text Box 1069"/>
        <xdr:cNvSpPr txBox="1">
          <a:spLocks noChangeArrowheads="1"/>
        </xdr:cNvSpPr>
      </xdr:nvSpPr>
      <xdr:spPr bwMode="auto">
        <a:xfrm>
          <a:off x="5143500" y="91444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2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3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4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5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6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7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8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09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0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1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2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3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4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5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6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7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8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19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0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1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2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3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4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5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6" name="Text Box 1025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7" name="Text Box 1034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8" name="Text Box 1062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29" name="Text Box 1069"/>
        <xdr:cNvSpPr txBox="1">
          <a:spLocks noChangeArrowheads="1"/>
        </xdr:cNvSpPr>
      </xdr:nvSpPr>
      <xdr:spPr bwMode="auto">
        <a:xfrm>
          <a:off x="4638675" y="9795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0" name="Text Box 1025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1" name="Text Box 1034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2" name="Text Box 1062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3" name="Text Box 1069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4" name="Text Box 1025"/>
        <xdr:cNvSpPr txBox="1">
          <a:spLocks noChangeArrowheads="1"/>
        </xdr:cNvSpPr>
      </xdr:nvSpPr>
      <xdr:spPr bwMode="auto">
        <a:xfrm>
          <a:off x="4638675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5" name="Text Box 1034"/>
        <xdr:cNvSpPr txBox="1">
          <a:spLocks noChangeArrowheads="1"/>
        </xdr:cNvSpPr>
      </xdr:nvSpPr>
      <xdr:spPr bwMode="auto">
        <a:xfrm>
          <a:off x="4638675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6" name="Text Box 1062"/>
        <xdr:cNvSpPr txBox="1">
          <a:spLocks noChangeArrowheads="1"/>
        </xdr:cNvSpPr>
      </xdr:nvSpPr>
      <xdr:spPr bwMode="auto">
        <a:xfrm>
          <a:off x="4638675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7" name="Text Box 1069"/>
        <xdr:cNvSpPr txBox="1">
          <a:spLocks noChangeArrowheads="1"/>
        </xdr:cNvSpPr>
      </xdr:nvSpPr>
      <xdr:spPr bwMode="auto">
        <a:xfrm>
          <a:off x="4638675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8" name="Text Box 1025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39" name="Text Box 1034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0" name="Text Box 1062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1" name="Text Box 1069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2" name="Text Box 1025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3" name="Text Box 1034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4" name="Text Box 1062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5" name="Text Box 1069"/>
        <xdr:cNvSpPr txBox="1">
          <a:spLocks noChangeArrowheads="1"/>
        </xdr:cNvSpPr>
      </xdr:nvSpPr>
      <xdr:spPr bwMode="auto">
        <a:xfrm>
          <a:off x="4638675" y="9075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6" name="Text Box 1024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7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8" name="Text Box 102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49" name="Text Box 102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0" name="Text Box 102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1" name="Text Box 102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2" name="Text Box 103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3" name="Text Box 1033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4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5" name="Text Box 103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6" name="Text Box 103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7" name="Text Box 103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8" name="Text Box 103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59" name="Text Box 103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0" name="Text Box 104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1" name="Text Box 104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2" name="Text Box 104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3" name="Text Box 104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4" name="Text Box 104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5" name="Text Box 104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6" name="Text Box 104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7" name="Text Box 104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8" name="Text Box 104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69" name="Text Box 104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0" name="Text Box 105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1" name="Text Box 105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2" name="Text Box 105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3" name="Text Box 105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4" name="Text Box 105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5" name="Text Box 105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6" name="Text Box 105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7" name="Text Box 105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8" name="Text Box 105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79" name="Text Box 106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0" name="Text Box 1061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1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2" name="Text Box 106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3" name="Text Box 106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4" name="Text Box 106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5" name="Text Box 106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6" name="Text Box 106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7" name="Text Box 1068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8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89" name="Text Box 107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0" name="Text Box 107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1" name="Text Box 107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2" name="Text Box 107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3" name="Text Box 107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4" name="Text Box 107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5" name="Text Box 107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6" name="Text Box 107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7" name="Text Box 107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8" name="Text Box 107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899" name="Text Box 108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0" name="Text Box 108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1" name="Text Box 108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2" name="Text Box 108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3" name="Text Box 108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4" name="Text Box 108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5" name="Text Box 108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6" name="Text Box 108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7" name="Text Box 108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8" name="Text Box 108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09" name="Text Box 109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0" name="Text Box 109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1" name="Text Box 109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2" name="Text Box 109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3" name="Text Box 109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4" name="Text Box 109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5" name="Text Box 109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6" name="Text Box 109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7" name="Text Box 109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8" name="Text Box 110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19" name="Text Box 110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0" name="Text Box 110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1" name="Text Box 110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2" name="Text Box 110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3" name="Text Box 110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4" name="Text Box 110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5" name="Text Box 110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6" name="Text Box 110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7" name="Text Box 110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8" name="Text Box 111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29" name="Text Box 111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0" name="Text Box 111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1" name="Text Box 111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2" name="Text Box 111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3" name="Text Box 111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4" name="Text Box 111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5" name="Text Box 111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6" name="Text Box 111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7" name="Text Box 112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8" name="Text Box 112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39" name="Text Box 112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0" name="Text Box 112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1" name="Text Box 112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2" name="Text Box 11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3" name="Text Box 112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4" name="Text Box 112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5" name="Text Box 112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6" name="Text Box 112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7" name="Text Box 113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8" name="Text Box 113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49" name="Text Box 113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0" name="Text Box 11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1" name="Text Box 113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2" name="Text Box 113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3" name="Text Box 113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4" name="Text Box 113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5" name="Text Box 113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6" name="Text Box 114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7" name="Text Box 114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8" name="Text Box 114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59" name="Text Box 114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0" name="Text Box 114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1" name="Text Box 114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2" name="Text Box 114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3" name="Text Box 114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4" name="Text Box 114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5" name="Text Box 114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6" name="Text Box 115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7" name="Text Box 115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8" name="Text Box 115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69" name="Text Box 115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0" name="Text Box 115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1" name="Text Box 115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2" name="Text Box 115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3" name="Text Box 115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4" name="Text Box 115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5" name="Text Box 115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6" name="Text Box 116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7" name="Text Box 116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8" name="Text Box 11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79" name="Text Box 116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0" name="Text Box 116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1" name="Text Box 116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2" name="Text Box 116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3" name="Text Box 116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4" name="Text Box 116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5" name="Text Box 11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6" name="Text Box 117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7" name="Text Box 117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8" name="Text Box 117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89" name="Text Box 117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0" name="Text Box 117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1" name="Text Box 117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2" name="Text Box 117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3" name="Text Box 117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4" name="Text Box 117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5" name="Text Box 118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6" name="Text Box 118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7" name="Text Box 118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8" name="Text Box 1183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999" name="Text Box 118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0" name="Text Box 118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1" name="Text Box 118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2" name="Text Box 118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3" name="Text Box 118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4" name="Text Box 118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5" name="Text Box 1190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6" name="Text Box 119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7" name="Text Box 119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8" name="Text Box 119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09" name="Text Box 119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0" name="Text Box 119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1" name="Text Box 119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2" name="Text Box 119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3" name="Text Box 119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4" name="Text Box 119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5" name="Text Box 120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6" name="Text Box 120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7" name="Text Box 120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8" name="Text Box 120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19" name="Text Box 120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0" name="Text Box 120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1" name="Text Box 120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2" name="Text Box 120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3" name="Text Box 120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4" name="Text Box 120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5" name="Text Box 121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6" name="Text Box 121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7" name="Text Box 121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8" name="Text Box 121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29" name="Text Box 121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0" name="Text Box 121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1" name="Text Box 121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2" name="Text Box 1217"/>
        <xdr:cNvSpPr txBox="1">
          <a:spLocks noChangeArrowheads="1"/>
        </xdr:cNvSpPr>
      </xdr:nvSpPr>
      <xdr:spPr bwMode="auto">
        <a:xfrm>
          <a:off x="51339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3" name="Text Box 121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4" name="Text Box 121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5" name="Text Box 122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6" name="Text Box 122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7" name="Text Box 122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8" name="Text Box 122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39" name="Text Box 1224"/>
        <xdr:cNvSpPr txBox="1">
          <a:spLocks noChangeArrowheads="1"/>
        </xdr:cNvSpPr>
      </xdr:nvSpPr>
      <xdr:spPr bwMode="auto">
        <a:xfrm>
          <a:off x="5130800" y="9709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0" name="Text Box 12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1" name="Text Box 122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2" name="Text Box 122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3" name="Text Box 122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4" name="Text Box 122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5" name="Text Box 123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6" name="Text Box 123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7" name="Text Box 123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8" name="Text Box 123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49" name="Text Box 12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0" name="Text Box 123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1" name="Text Box 123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2" name="Text Box 123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3" name="Text Box 123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4" name="Text Box 123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5" name="Text Box 124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6" name="Text Box 124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7" name="Text Box 124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8" name="Text Box 124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59" name="Text Box 124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0" name="Text Box 124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1" name="Text Box 124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2" name="Text Box 124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3" name="Text Box 124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4" name="Text Box 124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5" name="Text Box 125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6" name="Text Box 125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7" name="Text Box 125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8" name="Text Box 125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69" name="Text Box 125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0" name="Text Box 125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1" name="Text Box 125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2" name="Text Box 125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3" name="Text Box 125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4" name="Text Box 125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5" name="Text Box 126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6" name="Text Box 126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7" name="Text Box 12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8" name="Text Box 126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79" name="Text Box 126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0" name="Text Box 126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1" name="Text Box 126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2" name="Text Box 126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3" name="Text Box 126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4" name="Text Box 12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5" name="Text Box 127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6" name="Text Box 127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7" name="Text Box 127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8" name="Text Box 127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89" name="Text Box 127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0" name="Text Box 127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1" name="Text Box 127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2" name="Text Box 127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3" name="Text Box 127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4" name="Text Box 127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5" name="Text Box 128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6" name="Text Box 128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7" name="Text Box 128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8" name="Text Box 128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099" name="Text Box 128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0" name="Text Box 128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1" name="Text Box 128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2" name="Text Box 128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3" name="Text Box 128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4" name="Text Box 128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5" name="Text Box 129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6" name="Text Box 129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7" name="Text Box 129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8" name="Text Box 129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09" name="Text Box 129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0" name="Text Box 129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1" name="Text Box 129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2" name="Text Box 129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3" name="Text Box 129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4" name="Text Box 129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5" name="Text Box 130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6" name="Text Box 130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7" name="Text Box 130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8" name="Text Box 130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19" name="Text Box 130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0" name="Text Box 130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1" name="Text Box 130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2" name="Text Box 130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3" name="Text Box 130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4" name="Text Box 130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5" name="Text Box 131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6" name="Text Box 131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7" name="Text Box 131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8" name="Text Box 131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29" name="Text Box 131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0" name="Text Box 131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1" name="Text Box 131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2" name="Text Box 131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3" name="Text Box 131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4" name="Text Box 131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5" name="Text Box 132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6" name="Text Box 132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7" name="Text Box 132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8" name="Text Box 132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39" name="Text Box 132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0" name="Text Box 13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1" name="Text Box 132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2" name="Text Box 132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3" name="Text Box 132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4" name="Text Box 132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5" name="Text Box 133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6" name="Text Box 133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7" name="Text Box 133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8" name="Text Box 133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49" name="Text Box 13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0" name="Text Box 133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1" name="Text Box 133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2" name="Text Box 133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3" name="Text Box 133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4" name="Text Box 133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5" name="Text Box 134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6" name="Text Box 134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7" name="Text Box 134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8" name="Text Box 134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59" name="Text Box 134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0" name="Text Box 134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1" name="Text Box 134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2" name="Text Box 134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3" name="Text Box 134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4" name="Text Box 134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5" name="Text Box 135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6" name="Text Box 135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7" name="Text Box 135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8" name="Text Box 135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69" name="Text Box 135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0" name="Text Box 135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1" name="Text Box 135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2" name="Text Box 1357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3" name="Text Box 1358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4" name="Text Box 135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5" name="Text Box 1360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6" name="Text Box 1361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7" name="Text Box 13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8" name="Text Box 1363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79" name="Text Box 136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80" name="Text Box 136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81" name="Text Box 1366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182" name="Text Box 1024"/>
        <xdr:cNvSpPr txBox="1">
          <a:spLocks noChangeArrowheads="1"/>
        </xdr:cNvSpPr>
      </xdr:nvSpPr>
      <xdr:spPr bwMode="auto">
        <a:xfrm>
          <a:off x="60102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183" name="Text Box 1033"/>
        <xdr:cNvSpPr txBox="1">
          <a:spLocks noChangeArrowheads="1"/>
        </xdr:cNvSpPr>
      </xdr:nvSpPr>
      <xdr:spPr bwMode="auto">
        <a:xfrm>
          <a:off x="60102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184" name="Text Box 1061"/>
        <xdr:cNvSpPr txBox="1">
          <a:spLocks noChangeArrowheads="1"/>
        </xdr:cNvSpPr>
      </xdr:nvSpPr>
      <xdr:spPr bwMode="auto">
        <a:xfrm>
          <a:off x="60102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185" name="Text Box 1068"/>
        <xdr:cNvSpPr txBox="1">
          <a:spLocks noChangeArrowheads="1"/>
        </xdr:cNvSpPr>
      </xdr:nvSpPr>
      <xdr:spPr bwMode="auto">
        <a:xfrm>
          <a:off x="6010275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86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87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88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89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0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1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2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3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4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5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6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7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8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199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0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1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2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3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4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5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6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7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8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09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0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1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2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3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4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5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6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7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8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19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0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1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2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3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4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5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6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7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8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29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0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1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2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3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4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5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6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7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8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39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0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1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2" name="Text Box 1025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3" name="Text Box 1034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4" name="Text Box 1062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5" name="Text Box 1069"/>
        <xdr:cNvSpPr txBox="1">
          <a:spLocks noChangeArrowheads="1"/>
        </xdr:cNvSpPr>
      </xdr:nvSpPr>
      <xdr:spPr bwMode="auto">
        <a:xfrm>
          <a:off x="4781550" y="8918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6" name="Text Box 1024"/>
        <xdr:cNvSpPr txBox="1">
          <a:spLocks noChangeArrowheads="1"/>
        </xdr:cNvSpPr>
      </xdr:nvSpPr>
      <xdr:spPr bwMode="auto">
        <a:xfrm>
          <a:off x="51339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7" name="Text Box 1025"/>
        <xdr:cNvSpPr txBox="1">
          <a:spLocks noChangeArrowheads="1"/>
        </xdr:cNvSpPr>
      </xdr:nvSpPr>
      <xdr:spPr bwMode="auto">
        <a:xfrm>
          <a:off x="4781550" y="89925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8" name="Text Box 102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49" name="Text Box 102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0" name="Text Box 102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1" name="Text Box 102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2" name="Text Box 103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3" name="Text Box 1033"/>
        <xdr:cNvSpPr txBox="1">
          <a:spLocks noChangeArrowheads="1"/>
        </xdr:cNvSpPr>
      </xdr:nvSpPr>
      <xdr:spPr bwMode="auto">
        <a:xfrm>
          <a:off x="51339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4" name="Text Box 1034"/>
        <xdr:cNvSpPr txBox="1">
          <a:spLocks noChangeArrowheads="1"/>
        </xdr:cNvSpPr>
      </xdr:nvSpPr>
      <xdr:spPr bwMode="auto">
        <a:xfrm>
          <a:off x="4781550" y="89925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5" name="Text Box 103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6" name="Text Box 103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7" name="Text Box 103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8" name="Text Box 103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59" name="Text Box 103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0" name="Text Box 104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1" name="Text Box 104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2" name="Text Box 104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3" name="Text Box 104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4" name="Text Box 104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5" name="Text Box 104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6" name="Text Box 104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7" name="Text Box 104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8" name="Text Box 104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69" name="Text Box 104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0" name="Text Box 105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1" name="Text Box 105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2" name="Text Box 105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3" name="Text Box 105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4" name="Text Box 105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5" name="Text Box 105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6" name="Text Box 105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7" name="Text Box 105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8" name="Text Box 105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79" name="Text Box 106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0" name="Text Box 1061"/>
        <xdr:cNvSpPr txBox="1">
          <a:spLocks noChangeArrowheads="1"/>
        </xdr:cNvSpPr>
      </xdr:nvSpPr>
      <xdr:spPr bwMode="auto">
        <a:xfrm>
          <a:off x="51339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1" name="Text Box 1062"/>
        <xdr:cNvSpPr txBox="1">
          <a:spLocks noChangeArrowheads="1"/>
        </xdr:cNvSpPr>
      </xdr:nvSpPr>
      <xdr:spPr bwMode="auto">
        <a:xfrm>
          <a:off x="4781550" y="89925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2" name="Text Box 106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3" name="Text Box 106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4" name="Text Box 106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5" name="Text Box 106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6" name="Text Box 106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7" name="Text Box 1068"/>
        <xdr:cNvSpPr txBox="1">
          <a:spLocks noChangeArrowheads="1"/>
        </xdr:cNvSpPr>
      </xdr:nvSpPr>
      <xdr:spPr bwMode="auto">
        <a:xfrm>
          <a:off x="51339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8" name="Text Box 1069"/>
        <xdr:cNvSpPr txBox="1">
          <a:spLocks noChangeArrowheads="1"/>
        </xdr:cNvSpPr>
      </xdr:nvSpPr>
      <xdr:spPr bwMode="auto">
        <a:xfrm>
          <a:off x="4781550" y="89925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89" name="Text Box 107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0" name="Text Box 107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1" name="Text Box 107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2" name="Text Box 107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3" name="Text Box 107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4" name="Text Box 107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5" name="Text Box 107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6" name="Text Box 107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7" name="Text Box 107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8" name="Text Box 107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299" name="Text Box 108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0" name="Text Box 108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1" name="Text Box 108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2" name="Text Box 108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3" name="Text Box 108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4" name="Text Box 108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5" name="Text Box 108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6" name="Text Box 108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7" name="Text Box 108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8" name="Text Box 108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09" name="Text Box 109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0" name="Text Box 109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1" name="Text Box 109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2" name="Text Box 109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3" name="Text Box 109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4" name="Text Box 109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5" name="Text Box 109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6" name="Text Box 109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7" name="Text Box 109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8" name="Text Box 110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19" name="Text Box 110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0" name="Text Box 110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1" name="Text Box 110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2" name="Text Box 110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3" name="Text Box 110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4" name="Text Box 110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5" name="Text Box 110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6" name="Text Box 110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7" name="Text Box 110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8" name="Text Box 111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29" name="Text Box 111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0" name="Text Box 111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1" name="Text Box 111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2" name="Text Box 111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3" name="Text Box 111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4" name="Text Box 111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5" name="Text Box 111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6" name="Text Box 111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7" name="Text Box 112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8" name="Text Box 112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39" name="Text Box 112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0" name="Text Box 112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1" name="Text Box 112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2" name="Text Box 112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3" name="Text Box 112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4" name="Text Box 112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5" name="Text Box 112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6" name="Text Box 112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7" name="Text Box 113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8" name="Text Box 113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49" name="Text Box 113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0" name="Text Box 113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1" name="Text Box 113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2" name="Text Box 113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3" name="Text Box 113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4" name="Text Box 113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5" name="Text Box 113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6" name="Text Box 114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7" name="Text Box 114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8" name="Text Box 114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59" name="Text Box 114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0" name="Text Box 114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1" name="Text Box 114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2" name="Text Box 114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3" name="Text Box 114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4" name="Text Box 114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5" name="Text Box 114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6" name="Text Box 115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7" name="Text Box 115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8" name="Text Box 115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69" name="Text Box 115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0" name="Text Box 115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1" name="Text Box 115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2" name="Text Box 115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3" name="Text Box 115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4" name="Text Box 115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5" name="Text Box 115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6" name="Text Box 116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7" name="Text Box 116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8" name="Text Box 116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79" name="Text Box 116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0" name="Text Box 116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1" name="Text Box 116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2" name="Text Box 116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3" name="Text Box 116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4" name="Text Box 116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5" name="Text Box 116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6" name="Text Box 117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7" name="Text Box 117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8" name="Text Box 117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89" name="Text Box 117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0" name="Text Box 117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1" name="Text Box 117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2" name="Text Box 117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3" name="Text Box 117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4" name="Text Box 117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5" name="Text Box 118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6" name="Text Box 118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7" name="Text Box 118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8" name="Text Box 1183"/>
        <xdr:cNvSpPr txBox="1">
          <a:spLocks noChangeArrowheads="1"/>
        </xdr:cNvSpPr>
      </xdr:nvSpPr>
      <xdr:spPr bwMode="auto">
        <a:xfrm>
          <a:off x="5133975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399" name="Text Box 118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0" name="Text Box 118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1" name="Text Box 118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2" name="Text Box 118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3" name="Text Box 118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4" name="Text Box 118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5" name="Text Box 1190"/>
        <xdr:cNvSpPr txBox="1">
          <a:spLocks noChangeArrowheads="1"/>
        </xdr:cNvSpPr>
      </xdr:nvSpPr>
      <xdr:spPr bwMode="auto">
        <a:xfrm>
          <a:off x="5133975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6" name="Text Box 119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7" name="Text Box 119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8" name="Text Box 119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09" name="Text Box 119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0" name="Text Box 119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1" name="Text Box 119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2" name="Text Box 119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3" name="Text Box 119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4" name="Text Box 119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5" name="Text Box 120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6" name="Text Box 120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7" name="Text Box 120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8" name="Text Box 120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19" name="Text Box 120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0" name="Text Box 120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1" name="Text Box 120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2" name="Text Box 120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3" name="Text Box 120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4" name="Text Box 120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5" name="Text Box 121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6" name="Text Box 121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7" name="Text Box 121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8" name="Text Box 121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29" name="Text Box 121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0" name="Text Box 121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1" name="Text Box 121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2" name="Text Box 1217"/>
        <xdr:cNvSpPr txBox="1">
          <a:spLocks noChangeArrowheads="1"/>
        </xdr:cNvSpPr>
      </xdr:nvSpPr>
      <xdr:spPr bwMode="auto">
        <a:xfrm>
          <a:off x="5133975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3" name="Text Box 121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4" name="Text Box 121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5" name="Text Box 122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6" name="Text Box 122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7" name="Text Box 122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8" name="Text Box 122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39" name="Text Box 1224"/>
        <xdr:cNvSpPr txBox="1">
          <a:spLocks noChangeArrowheads="1"/>
        </xdr:cNvSpPr>
      </xdr:nvSpPr>
      <xdr:spPr bwMode="auto">
        <a:xfrm>
          <a:off x="5133975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0" name="Text Box 122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1" name="Text Box 122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2" name="Text Box 122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3" name="Text Box 122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4" name="Text Box 122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5" name="Text Box 123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6" name="Text Box 123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7" name="Text Box 123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8" name="Text Box 123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49" name="Text Box 123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0" name="Text Box 123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1" name="Text Box 123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2" name="Text Box 123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3" name="Text Box 123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4" name="Text Box 123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5" name="Text Box 124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6" name="Text Box 124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7" name="Text Box 124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8" name="Text Box 124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59" name="Text Box 124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0" name="Text Box 124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1" name="Text Box 124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2" name="Text Box 124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3" name="Text Box 124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4" name="Text Box 124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5" name="Text Box 125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6" name="Text Box 125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7" name="Text Box 125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8" name="Text Box 125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69" name="Text Box 125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0" name="Text Box 125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1" name="Text Box 125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2" name="Text Box 125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3" name="Text Box 125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4" name="Text Box 125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5" name="Text Box 126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6" name="Text Box 126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7" name="Text Box 126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8" name="Text Box 126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79" name="Text Box 126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0" name="Text Box 126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1" name="Text Box 126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2" name="Text Box 126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3" name="Text Box 126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4" name="Text Box 126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5" name="Text Box 127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6" name="Text Box 127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7" name="Text Box 127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8" name="Text Box 127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89" name="Text Box 127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0" name="Text Box 127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1" name="Text Box 127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2" name="Text Box 127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3" name="Text Box 127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4" name="Text Box 127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5" name="Text Box 128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6" name="Text Box 128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7" name="Text Box 128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8" name="Text Box 128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499" name="Text Box 128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0" name="Text Box 128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1" name="Text Box 128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2" name="Text Box 128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3" name="Text Box 128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4" name="Text Box 128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5" name="Text Box 129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6" name="Text Box 129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7" name="Text Box 129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8" name="Text Box 129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09" name="Text Box 129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0" name="Text Box 129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1" name="Text Box 129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2" name="Text Box 129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3" name="Text Box 129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4" name="Text Box 129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5" name="Text Box 130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6" name="Text Box 130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7" name="Text Box 130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8" name="Text Box 130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19" name="Text Box 130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0" name="Text Box 130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1" name="Text Box 130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2" name="Text Box 130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3" name="Text Box 130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4" name="Text Box 130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5" name="Text Box 131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6" name="Text Box 131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7" name="Text Box 131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8" name="Text Box 131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29" name="Text Box 131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0" name="Text Box 131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1" name="Text Box 131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2" name="Text Box 131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3" name="Text Box 131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4" name="Text Box 131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5" name="Text Box 132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6" name="Text Box 132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7" name="Text Box 132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8" name="Text Box 132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39" name="Text Box 132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0" name="Text Box 132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1" name="Text Box 132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2" name="Text Box 132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3" name="Text Box 132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4" name="Text Box 132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5" name="Text Box 133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6" name="Text Box 133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7" name="Text Box 133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8" name="Text Box 133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49" name="Text Box 133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0" name="Text Box 133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1" name="Text Box 133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2" name="Text Box 1337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3" name="Text Box 1338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4" name="Text Box 133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5" name="Text Box 134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6" name="Text Box 1341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7" name="Text Box 1342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8" name="Text Box 134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59" name="Text Box 134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0" name="Text Box 1345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1" name="Text Box 1346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2" name="Text Box 134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3" name="Text Box 134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4" name="Text Box 1349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5" name="Text Box 1350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6" name="Text Box 135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7" name="Text Box 135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8" name="Text Box 1353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69" name="Text Box 1354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0" name="Text Box 135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1" name="Text Box 135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2" name="Text Box 1357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3" name="Text Box 1358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4" name="Text Box 1359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5" name="Text Box 1360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6" name="Text Box 1361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7" name="Text Box 1362"/>
        <xdr:cNvSpPr txBox="1">
          <a:spLocks noChangeArrowheads="1"/>
        </xdr:cNvSpPr>
      </xdr:nvSpPr>
      <xdr:spPr bwMode="auto">
        <a:xfrm>
          <a:off x="4781550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8" name="Text Box 1363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79" name="Text Box 1364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80" name="Text Box 1365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81" name="Text Box 1366"/>
        <xdr:cNvSpPr txBox="1">
          <a:spLocks noChangeArrowheads="1"/>
        </xdr:cNvSpPr>
      </xdr:nvSpPr>
      <xdr:spPr bwMode="auto">
        <a:xfrm>
          <a:off x="4781550" y="92583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582" name="Text Box 1024"/>
        <xdr:cNvSpPr txBox="1">
          <a:spLocks noChangeArrowheads="1"/>
        </xdr:cNvSpPr>
      </xdr:nvSpPr>
      <xdr:spPr bwMode="auto">
        <a:xfrm>
          <a:off x="60102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583" name="Text Box 1033"/>
        <xdr:cNvSpPr txBox="1">
          <a:spLocks noChangeArrowheads="1"/>
        </xdr:cNvSpPr>
      </xdr:nvSpPr>
      <xdr:spPr bwMode="auto">
        <a:xfrm>
          <a:off x="60102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584" name="Text Box 1061"/>
        <xdr:cNvSpPr txBox="1">
          <a:spLocks noChangeArrowheads="1"/>
        </xdr:cNvSpPr>
      </xdr:nvSpPr>
      <xdr:spPr bwMode="auto">
        <a:xfrm>
          <a:off x="60102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1585" name="Text Box 1068"/>
        <xdr:cNvSpPr txBox="1">
          <a:spLocks noChangeArrowheads="1"/>
        </xdr:cNvSpPr>
      </xdr:nvSpPr>
      <xdr:spPr bwMode="auto">
        <a:xfrm>
          <a:off x="6010275" y="9089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86" name="Text Box 1025"/>
        <xdr:cNvSpPr txBox="1">
          <a:spLocks noChangeArrowheads="1"/>
        </xdr:cNvSpPr>
      </xdr:nvSpPr>
      <xdr:spPr bwMode="auto">
        <a:xfrm>
          <a:off x="4781550" y="9012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87" name="Text Box 1034"/>
        <xdr:cNvSpPr txBox="1">
          <a:spLocks noChangeArrowheads="1"/>
        </xdr:cNvSpPr>
      </xdr:nvSpPr>
      <xdr:spPr bwMode="auto">
        <a:xfrm>
          <a:off x="4781550" y="9012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88" name="Text Box 1062"/>
        <xdr:cNvSpPr txBox="1">
          <a:spLocks noChangeArrowheads="1"/>
        </xdr:cNvSpPr>
      </xdr:nvSpPr>
      <xdr:spPr bwMode="auto">
        <a:xfrm>
          <a:off x="4781550" y="9012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89" name="Text Box 1069"/>
        <xdr:cNvSpPr txBox="1">
          <a:spLocks noChangeArrowheads="1"/>
        </xdr:cNvSpPr>
      </xdr:nvSpPr>
      <xdr:spPr bwMode="auto">
        <a:xfrm>
          <a:off x="4781550" y="9012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0" name="Text Box 1025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1" name="Text Box 1034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2" name="Text Box 1062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3" name="Text Box 1069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4" name="Text Box 1025"/>
        <xdr:cNvSpPr txBox="1">
          <a:spLocks noChangeArrowheads="1"/>
        </xdr:cNvSpPr>
      </xdr:nvSpPr>
      <xdr:spPr bwMode="auto">
        <a:xfrm>
          <a:off x="4781550" y="9052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5" name="Text Box 1034"/>
        <xdr:cNvSpPr txBox="1">
          <a:spLocks noChangeArrowheads="1"/>
        </xdr:cNvSpPr>
      </xdr:nvSpPr>
      <xdr:spPr bwMode="auto">
        <a:xfrm>
          <a:off x="4781550" y="9052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6" name="Text Box 1062"/>
        <xdr:cNvSpPr txBox="1">
          <a:spLocks noChangeArrowheads="1"/>
        </xdr:cNvSpPr>
      </xdr:nvSpPr>
      <xdr:spPr bwMode="auto">
        <a:xfrm>
          <a:off x="4781550" y="9052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7" name="Text Box 1069"/>
        <xdr:cNvSpPr txBox="1">
          <a:spLocks noChangeArrowheads="1"/>
        </xdr:cNvSpPr>
      </xdr:nvSpPr>
      <xdr:spPr bwMode="auto">
        <a:xfrm>
          <a:off x="4781550" y="9052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8" name="Text Box 1025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599" name="Text Box 1034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0" name="Text Box 1062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1" name="Text Box 1069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2" name="Text Box 1025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3" name="Text Box 1034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4" name="Text Box 1062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5" name="Text Box 1069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6" name="Text Box 1025"/>
        <xdr:cNvSpPr txBox="1">
          <a:spLocks noChangeArrowheads="1"/>
        </xdr:cNvSpPr>
      </xdr:nvSpPr>
      <xdr:spPr bwMode="auto">
        <a:xfrm>
          <a:off x="4781550" y="9112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7" name="Text Box 1034"/>
        <xdr:cNvSpPr txBox="1">
          <a:spLocks noChangeArrowheads="1"/>
        </xdr:cNvSpPr>
      </xdr:nvSpPr>
      <xdr:spPr bwMode="auto">
        <a:xfrm>
          <a:off x="4781550" y="9112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8" name="Text Box 1062"/>
        <xdr:cNvSpPr txBox="1">
          <a:spLocks noChangeArrowheads="1"/>
        </xdr:cNvSpPr>
      </xdr:nvSpPr>
      <xdr:spPr bwMode="auto">
        <a:xfrm>
          <a:off x="4781550" y="9112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09" name="Text Box 1069"/>
        <xdr:cNvSpPr txBox="1">
          <a:spLocks noChangeArrowheads="1"/>
        </xdr:cNvSpPr>
      </xdr:nvSpPr>
      <xdr:spPr bwMode="auto">
        <a:xfrm>
          <a:off x="4781550" y="9112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0" name="Text Box 1025"/>
        <xdr:cNvSpPr txBox="1">
          <a:spLocks noChangeArrowheads="1"/>
        </xdr:cNvSpPr>
      </xdr:nvSpPr>
      <xdr:spPr bwMode="auto">
        <a:xfrm>
          <a:off x="4781550" y="9132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1" name="Text Box 1034"/>
        <xdr:cNvSpPr txBox="1">
          <a:spLocks noChangeArrowheads="1"/>
        </xdr:cNvSpPr>
      </xdr:nvSpPr>
      <xdr:spPr bwMode="auto">
        <a:xfrm>
          <a:off x="4781550" y="9132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2" name="Text Box 1062"/>
        <xdr:cNvSpPr txBox="1">
          <a:spLocks noChangeArrowheads="1"/>
        </xdr:cNvSpPr>
      </xdr:nvSpPr>
      <xdr:spPr bwMode="auto">
        <a:xfrm>
          <a:off x="4781550" y="9132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3" name="Text Box 1069"/>
        <xdr:cNvSpPr txBox="1">
          <a:spLocks noChangeArrowheads="1"/>
        </xdr:cNvSpPr>
      </xdr:nvSpPr>
      <xdr:spPr bwMode="auto">
        <a:xfrm>
          <a:off x="4781550" y="9132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4" name="Text Box 1025"/>
        <xdr:cNvSpPr txBox="1">
          <a:spLocks noChangeArrowheads="1"/>
        </xdr:cNvSpPr>
      </xdr:nvSpPr>
      <xdr:spPr bwMode="auto">
        <a:xfrm>
          <a:off x="4781550" y="9152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5" name="Text Box 1034"/>
        <xdr:cNvSpPr txBox="1">
          <a:spLocks noChangeArrowheads="1"/>
        </xdr:cNvSpPr>
      </xdr:nvSpPr>
      <xdr:spPr bwMode="auto">
        <a:xfrm>
          <a:off x="4781550" y="9152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6" name="Text Box 1062"/>
        <xdr:cNvSpPr txBox="1">
          <a:spLocks noChangeArrowheads="1"/>
        </xdr:cNvSpPr>
      </xdr:nvSpPr>
      <xdr:spPr bwMode="auto">
        <a:xfrm>
          <a:off x="4781550" y="9152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7" name="Text Box 1069"/>
        <xdr:cNvSpPr txBox="1">
          <a:spLocks noChangeArrowheads="1"/>
        </xdr:cNvSpPr>
      </xdr:nvSpPr>
      <xdr:spPr bwMode="auto">
        <a:xfrm>
          <a:off x="4781550" y="9152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8" name="Text Box 1025"/>
        <xdr:cNvSpPr txBox="1">
          <a:spLocks noChangeArrowheads="1"/>
        </xdr:cNvSpPr>
      </xdr:nvSpPr>
      <xdr:spPr bwMode="auto">
        <a:xfrm>
          <a:off x="4781550" y="91725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19" name="Text Box 1034"/>
        <xdr:cNvSpPr txBox="1">
          <a:spLocks noChangeArrowheads="1"/>
        </xdr:cNvSpPr>
      </xdr:nvSpPr>
      <xdr:spPr bwMode="auto">
        <a:xfrm>
          <a:off x="4781550" y="91725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0" name="Text Box 1062"/>
        <xdr:cNvSpPr txBox="1">
          <a:spLocks noChangeArrowheads="1"/>
        </xdr:cNvSpPr>
      </xdr:nvSpPr>
      <xdr:spPr bwMode="auto">
        <a:xfrm>
          <a:off x="4781550" y="91725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1" name="Text Box 1069"/>
        <xdr:cNvSpPr txBox="1">
          <a:spLocks noChangeArrowheads="1"/>
        </xdr:cNvSpPr>
      </xdr:nvSpPr>
      <xdr:spPr bwMode="auto">
        <a:xfrm>
          <a:off x="4781550" y="91725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2" name="Text Box 1025"/>
        <xdr:cNvSpPr txBox="1">
          <a:spLocks noChangeArrowheads="1"/>
        </xdr:cNvSpPr>
      </xdr:nvSpPr>
      <xdr:spPr bwMode="auto">
        <a:xfrm>
          <a:off x="478155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3" name="Text Box 1034"/>
        <xdr:cNvSpPr txBox="1">
          <a:spLocks noChangeArrowheads="1"/>
        </xdr:cNvSpPr>
      </xdr:nvSpPr>
      <xdr:spPr bwMode="auto">
        <a:xfrm>
          <a:off x="478155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4" name="Text Box 1062"/>
        <xdr:cNvSpPr txBox="1">
          <a:spLocks noChangeArrowheads="1"/>
        </xdr:cNvSpPr>
      </xdr:nvSpPr>
      <xdr:spPr bwMode="auto">
        <a:xfrm>
          <a:off x="478155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5" name="Text Box 1069"/>
        <xdr:cNvSpPr txBox="1">
          <a:spLocks noChangeArrowheads="1"/>
        </xdr:cNvSpPr>
      </xdr:nvSpPr>
      <xdr:spPr bwMode="auto">
        <a:xfrm>
          <a:off x="478155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6" name="Text Box 1025"/>
        <xdr:cNvSpPr txBox="1">
          <a:spLocks noChangeArrowheads="1"/>
        </xdr:cNvSpPr>
      </xdr:nvSpPr>
      <xdr:spPr bwMode="auto">
        <a:xfrm>
          <a:off x="4781550" y="9212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7" name="Text Box 1034"/>
        <xdr:cNvSpPr txBox="1">
          <a:spLocks noChangeArrowheads="1"/>
        </xdr:cNvSpPr>
      </xdr:nvSpPr>
      <xdr:spPr bwMode="auto">
        <a:xfrm>
          <a:off x="4781550" y="9212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8" name="Text Box 1062"/>
        <xdr:cNvSpPr txBox="1">
          <a:spLocks noChangeArrowheads="1"/>
        </xdr:cNvSpPr>
      </xdr:nvSpPr>
      <xdr:spPr bwMode="auto">
        <a:xfrm>
          <a:off x="4781550" y="9212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29" name="Text Box 1069"/>
        <xdr:cNvSpPr txBox="1">
          <a:spLocks noChangeArrowheads="1"/>
        </xdr:cNvSpPr>
      </xdr:nvSpPr>
      <xdr:spPr bwMode="auto">
        <a:xfrm>
          <a:off x="4781550" y="92125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0" name="Text Box 1025"/>
        <xdr:cNvSpPr txBox="1">
          <a:spLocks noChangeArrowheads="1"/>
        </xdr:cNvSpPr>
      </xdr:nvSpPr>
      <xdr:spPr bwMode="auto">
        <a:xfrm>
          <a:off x="4781550" y="9252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1" name="Text Box 1034"/>
        <xdr:cNvSpPr txBox="1">
          <a:spLocks noChangeArrowheads="1"/>
        </xdr:cNvSpPr>
      </xdr:nvSpPr>
      <xdr:spPr bwMode="auto">
        <a:xfrm>
          <a:off x="4781550" y="9252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2" name="Text Box 1062"/>
        <xdr:cNvSpPr txBox="1">
          <a:spLocks noChangeArrowheads="1"/>
        </xdr:cNvSpPr>
      </xdr:nvSpPr>
      <xdr:spPr bwMode="auto">
        <a:xfrm>
          <a:off x="4781550" y="9252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3" name="Text Box 1069"/>
        <xdr:cNvSpPr txBox="1">
          <a:spLocks noChangeArrowheads="1"/>
        </xdr:cNvSpPr>
      </xdr:nvSpPr>
      <xdr:spPr bwMode="auto">
        <a:xfrm>
          <a:off x="4781550" y="9252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4" name="Text Box 1025"/>
        <xdr:cNvSpPr txBox="1">
          <a:spLocks noChangeArrowheads="1"/>
        </xdr:cNvSpPr>
      </xdr:nvSpPr>
      <xdr:spPr bwMode="auto">
        <a:xfrm>
          <a:off x="4781550" y="927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5" name="Text Box 1034"/>
        <xdr:cNvSpPr txBox="1">
          <a:spLocks noChangeArrowheads="1"/>
        </xdr:cNvSpPr>
      </xdr:nvSpPr>
      <xdr:spPr bwMode="auto">
        <a:xfrm>
          <a:off x="4781550" y="927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6" name="Text Box 1062"/>
        <xdr:cNvSpPr txBox="1">
          <a:spLocks noChangeArrowheads="1"/>
        </xdr:cNvSpPr>
      </xdr:nvSpPr>
      <xdr:spPr bwMode="auto">
        <a:xfrm>
          <a:off x="4781550" y="927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7" name="Text Box 1069"/>
        <xdr:cNvSpPr txBox="1">
          <a:spLocks noChangeArrowheads="1"/>
        </xdr:cNvSpPr>
      </xdr:nvSpPr>
      <xdr:spPr bwMode="auto">
        <a:xfrm>
          <a:off x="4781550" y="9272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8" name="Text Box 1025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39" name="Text Box 1034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0" name="Text Box 1062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1" name="Text Box 1069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2" name="Text Box 1025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3" name="Text Box 1034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4" name="Text Box 1062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5" name="Text Box 1069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6" name="Text Box 1025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7" name="Text Box 1034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8" name="Text Box 1062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49" name="Text Box 1069"/>
        <xdr:cNvSpPr txBox="1">
          <a:spLocks noChangeArrowheads="1"/>
        </xdr:cNvSpPr>
      </xdr:nvSpPr>
      <xdr:spPr bwMode="auto">
        <a:xfrm>
          <a:off x="4781550" y="9312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0" name="Text Box 1025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1" name="Text Box 1034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2" name="Text Box 1062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3" name="Text Box 1069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4" name="Text Box 1025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5" name="Text Box 1034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6" name="Text Box 1062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7" name="Text Box 1069"/>
        <xdr:cNvSpPr txBox="1">
          <a:spLocks noChangeArrowheads="1"/>
        </xdr:cNvSpPr>
      </xdr:nvSpPr>
      <xdr:spPr bwMode="auto">
        <a:xfrm>
          <a:off x="4781550" y="9292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8" name="Text Box 1025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59" name="Text Box 1034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0" name="Text Box 1062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1" name="Text Box 1069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2" name="Text Box 1025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3" name="Text Box 1034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4" name="Text Box 1062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5" name="Text Box 1069"/>
        <xdr:cNvSpPr txBox="1">
          <a:spLocks noChangeArrowheads="1"/>
        </xdr:cNvSpPr>
      </xdr:nvSpPr>
      <xdr:spPr bwMode="auto">
        <a:xfrm>
          <a:off x="4781550" y="9232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6" name="Text Box 1025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7" name="Text Box 1034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8" name="Text Box 1062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69" name="Text Box 1069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0" name="Text Box 1025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1" name="Text Box 1034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2" name="Text Box 1062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3" name="Text Box 1069"/>
        <xdr:cNvSpPr txBox="1">
          <a:spLocks noChangeArrowheads="1"/>
        </xdr:cNvSpPr>
      </xdr:nvSpPr>
      <xdr:spPr bwMode="auto">
        <a:xfrm>
          <a:off x="4781550" y="9032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4" name="Text Box 1025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5" name="Text Box 1034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6" name="Text Box 1062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7" name="Text Box 1069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8" name="Text Box 1025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79" name="Text Box 1034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0" name="Text Box 1062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1" name="Text Box 1069"/>
        <xdr:cNvSpPr txBox="1">
          <a:spLocks noChangeArrowheads="1"/>
        </xdr:cNvSpPr>
      </xdr:nvSpPr>
      <xdr:spPr bwMode="auto">
        <a:xfrm>
          <a:off x="4781550" y="9092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2" name="Text Box 1025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3" name="Text Box 1034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4" name="Text Box 1062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5" name="Text Box 1069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6" name="Text Box 1025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7" name="Text Box 1034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8" name="Text Box 1062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89" name="Text Box 1069"/>
        <xdr:cNvSpPr txBox="1">
          <a:spLocks noChangeArrowheads="1"/>
        </xdr:cNvSpPr>
      </xdr:nvSpPr>
      <xdr:spPr bwMode="auto">
        <a:xfrm>
          <a:off x="4781550" y="9072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0" name="Text Box 1024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1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2" name="Text Box 10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3" name="Text Box 10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4" name="Text Box 10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5" name="Text Box 10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6" name="Text Box 10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7" name="Text Box 1033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8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699" name="Text Box 10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0" name="Text Box 10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1" name="Text Box 10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2" name="Text Box 10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3" name="Text Box 10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4" name="Text Box 10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5" name="Text Box 10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6" name="Text Box 10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7" name="Text Box 10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8" name="Text Box 10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09" name="Text Box 10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0" name="Text Box 10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1" name="Text Box 10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2" name="Text Box 10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3" name="Text Box 10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4" name="Text Box 10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5" name="Text Box 10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6" name="Text Box 10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7" name="Text Box 10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8" name="Text Box 10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19" name="Text Box 10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0" name="Text Box 10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1" name="Text Box 10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2" name="Text Box 10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3" name="Text Box 10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4" name="Text Box 1061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5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6" name="Text Box 10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7" name="Text Box 10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8" name="Text Box 10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29" name="Text Box 10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0" name="Text Box 10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1" name="Text Box 1068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2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3" name="Text Box 107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4" name="Text Box 10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5" name="Text Box 10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6" name="Text Box 10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7" name="Text Box 10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8" name="Text Box 10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39" name="Text Box 10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0" name="Text Box 10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1" name="Text Box 10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2" name="Text Box 10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3" name="Text Box 10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4" name="Text Box 10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5" name="Text Box 10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6" name="Text Box 108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7" name="Text Box 10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8" name="Text Box 10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49" name="Text Box 10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0" name="Text Box 10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1" name="Text Box 10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2" name="Text Box 10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3" name="Text Box 109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4" name="Text Box 10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5" name="Text Box 10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6" name="Text Box 10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7" name="Text Box 10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8" name="Text Box 10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59" name="Text Box 10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0" name="Text Box 10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1" name="Text Box 10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2" name="Text Box 11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3" name="Text Box 11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4" name="Text Box 11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5" name="Text Box 11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6" name="Text Box 11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7" name="Text Box 11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8" name="Text Box 11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69" name="Text Box 11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0" name="Text Box 11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1" name="Text Box 11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2" name="Text Box 11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3" name="Text Box 11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4" name="Text Box 11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5" name="Text Box 11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6" name="Text Box 11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7" name="Text Box 11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8" name="Text Box 111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79" name="Text Box 11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0" name="Text Box 11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1" name="Text Box 11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2" name="Text Box 11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3" name="Text Box 11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4" name="Text Box 11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5" name="Text Box 112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6" name="Text Box 11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7" name="Text Box 11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8" name="Text Box 11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89" name="Text Box 11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0" name="Text Box 11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1" name="Text Box 11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2" name="Text Box 11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3" name="Text Box 11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4" name="Text Box 11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5" name="Text Box 11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6" name="Text Box 11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7" name="Text Box 11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8" name="Text Box 11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799" name="Text Box 11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0" name="Text Box 11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1" name="Text Box 11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2" name="Text Box 11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3" name="Text Box 11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4" name="Text Box 11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5" name="Text Box 11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6" name="Text Box 11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7" name="Text Box 11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8" name="Text Box 11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09" name="Text Box 11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0" name="Text Box 11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1" name="Text Box 11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2" name="Text Box 11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3" name="Text Box 11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4" name="Text Box 11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5" name="Text Box 11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6" name="Text Box 11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7" name="Text Box 11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8" name="Text Box 11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19" name="Text Box 11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0" name="Text Box 11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1" name="Text Box 11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2" name="Text Box 11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3" name="Text Box 11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4" name="Text Box 11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5" name="Text Box 11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6" name="Text Box 11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7" name="Text Box 11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8" name="Text Box 116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29" name="Text Box 11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0" name="Text Box 11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1" name="Text Box 11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2" name="Text Box 11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3" name="Text Box 11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4" name="Text Box 11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5" name="Text Box 11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6" name="Text Box 11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7" name="Text Box 11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8" name="Text Box 11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39" name="Text Box 11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0" name="Text Box 11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1" name="Text Box 11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2" name="Text Box 1183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3" name="Text Box 11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4" name="Text Box 11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5" name="Text Box 11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6" name="Text Box 11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7" name="Text Box 11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8" name="Text Box 11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49" name="Text Box 1190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0" name="Text Box 11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1" name="Text Box 11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2" name="Text Box 11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3" name="Text Box 11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4" name="Text Box 119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5" name="Text Box 11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6" name="Text Box 11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7" name="Text Box 11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8" name="Text Box 11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59" name="Text Box 12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0" name="Text Box 12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1" name="Text Box 12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2" name="Text Box 12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3" name="Text Box 12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4" name="Text Box 12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5" name="Text Box 12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6" name="Text Box 12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7" name="Text Box 12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8" name="Text Box 12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69" name="Text Box 12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0" name="Text Box 12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1" name="Text Box 12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2" name="Text Box 12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3" name="Text Box 12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4" name="Text Box 12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5" name="Text Box 121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6" name="Text Box 1217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7" name="Text Box 12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8" name="Text Box 12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79" name="Text Box 12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0" name="Text Box 12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1" name="Text Box 12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2" name="Text Box 12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3" name="Text Box 1224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4" name="Text Box 12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5" name="Text Box 12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6" name="Text Box 12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7" name="Text Box 12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8" name="Text Box 12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89" name="Text Box 12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0" name="Text Box 12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1" name="Text Box 12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2" name="Text Box 123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3" name="Text Box 12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4" name="Text Box 12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5" name="Text Box 12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6" name="Text Box 12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7" name="Text Box 12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8" name="Text Box 12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899" name="Text Box 12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0" name="Text Box 12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1" name="Text Box 12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2" name="Text Box 12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3" name="Text Box 12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4" name="Text Box 12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5" name="Text Box 12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6" name="Text Box 12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7" name="Text Box 12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8" name="Text Box 12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09" name="Text Box 12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0" name="Text Box 12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1" name="Text Box 12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2" name="Text Box 12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3" name="Text Box 12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4" name="Text Box 12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5" name="Text Box 12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6" name="Text Box 12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7" name="Text Box 12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8" name="Text Box 12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19" name="Text Box 12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0" name="Text Box 12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1" name="Text Box 12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2" name="Text Box 12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3" name="Text Box 12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4" name="Text Box 12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5" name="Text Box 12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6" name="Text Box 12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7" name="Text Box 126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8" name="Text Box 12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29" name="Text Box 127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0" name="Text Box 12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1" name="Text Box 12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2" name="Text Box 12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3" name="Text Box 12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4" name="Text Box 12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5" name="Text Box 12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6" name="Text Box 12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7" name="Text Box 12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8" name="Text Box 12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39" name="Text Box 12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0" name="Text Box 12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1" name="Text Box 12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2" name="Text Box 128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3" name="Text Box 12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4" name="Text Box 12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5" name="Text Box 12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6" name="Text Box 12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7" name="Text Box 12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8" name="Text Box 12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49" name="Text Box 129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0" name="Text Box 12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1" name="Text Box 12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2" name="Text Box 12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3" name="Text Box 12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4" name="Text Box 129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5" name="Text Box 12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6" name="Text Box 12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7" name="Text Box 12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8" name="Text Box 12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59" name="Text Box 13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0" name="Text Box 13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1" name="Text Box 13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2" name="Text Box 13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3" name="Text Box 13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4" name="Text Box 13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5" name="Text Box 13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6" name="Text Box 13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7" name="Text Box 13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8" name="Text Box 13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69" name="Text Box 13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0" name="Text Box 13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1" name="Text Box 13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2" name="Text Box 13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3" name="Text Box 13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4" name="Text Box 13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5" name="Text Box 131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6" name="Text Box 131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7" name="Text Box 13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8" name="Text Box 13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79" name="Text Box 13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0" name="Text Box 13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1" name="Text Box 13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2" name="Text Box 13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3" name="Text Box 132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4" name="Text Box 13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5" name="Text Box 13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6" name="Text Box 13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7" name="Text Box 13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8" name="Text Box 13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89" name="Text Box 13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0" name="Text Box 13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1" name="Text Box 13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2" name="Text Box 133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3" name="Text Box 13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4" name="Text Box 13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5" name="Text Box 13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6" name="Text Box 13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7" name="Text Box 13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8" name="Text Box 13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1999" name="Text Box 13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0" name="Text Box 13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1" name="Text Box 13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2" name="Text Box 13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3" name="Text Box 13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4" name="Text Box 13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5" name="Text Box 13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6" name="Text Box 13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7" name="Text Box 13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8" name="Text Box 13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09" name="Text Box 13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0" name="Text Box 13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1" name="Text Box 13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2" name="Text Box 13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3" name="Text Box 13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4" name="Text Box 13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5" name="Text Box 13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6" name="Text Box 13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7" name="Text Box 13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8" name="Text Box 13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19" name="Text Box 13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20" name="Text Box 13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21" name="Text Box 13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22" name="Text Box 13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23" name="Text Box 13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24" name="Text Box 13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25" name="Text Box 13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026" name="Text Box 1024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027" name="Text Box 1033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028" name="Text Box 1061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029" name="Text Box 1068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3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4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5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6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7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8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0" name="Text Box 1024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1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2" name="Text Box 10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3" name="Text Box 10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4" name="Text Box 10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5" name="Text Box 10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6" name="Text Box 10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7" name="Text Box 1033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8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099" name="Text Box 10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0" name="Text Box 10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1" name="Text Box 10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2" name="Text Box 10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3" name="Text Box 10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4" name="Text Box 10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5" name="Text Box 10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6" name="Text Box 10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7" name="Text Box 10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8" name="Text Box 10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09" name="Text Box 10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0" name="Text Box 10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1" name="Text Box 10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2" name="Text Box 10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3" name="Text Box 10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4" name="Text Box 10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5" name="Text Box 10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6" name="Text Box 10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7" name="Text Box 10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8" name="Text Box 10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19" name="Text Box 10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0" name="Text Box 10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1" name="Text Box 10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2" name="Text Box 10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3" name="Text Box 10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4" name="Text Box 1061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5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6" name="Text Box 10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7" name="Text Box 10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8" name="Text Box 10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29" name="Text Box 10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0" name="Text Box 10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1" name="Text Box 1068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2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3" name="Text Box 107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4" name="Text Box 10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5" name="Text Box 10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6" name="Text Box 10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7" name="Text Box 10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8" name="Text Box 10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39" name="Text Box 10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0" name="Text Box 10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1" name="Text Box 10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2" name="Text Box 10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3" name="Text Box 10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4" name="Text Box 10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5" name="Text Box 10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6" name="Text Box 108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7" name="Text Box 10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8" name="Text Box 10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49" name="Text Box 10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0" name="Text Box 10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1" name="Text Box 10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2" name="Text Box 10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3" name="Text Box 109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4" name="Text Box 10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5" name="Text Box 10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6" name="Text Box 10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7" name="Text Box 10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8" name="Text Box 10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59" name="Text Box 10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0" name="Text Box 10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1" name="Text Box 10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2" name="Text Box 11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3" name="Text Box 11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4" name="Text Box 11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5" name="Text Box 11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6" name="Text Box 11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7" name="Text Box 11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8" name="Text Box 11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69" name="Text Box 11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0" name="Text Box 11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1" name="Text Box 11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2" name="Text Box 11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3" name="Text Box 11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4" name="Text Box 11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5" name="Text Box 11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6" name="Text Box 11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7" name="Text Box 11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8" name="Text Box 111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79" name="Text Box 11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0" name="Text Box 11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1" name="Text Box 11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2" name="Text Box 11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3" name="Text Box 11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4" name="Text Box 11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5" name="Text Box 112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6" name="Text Box 11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7" name="Text Box 11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8" name="Text Box 11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89" name="Text Box 11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0" name="Text Box 11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1" name="Text Box 11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2" name="Text Box 11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3" name="Text Box 11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4" name="Text Box 11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5" name="Text Box 11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6" name="Text Box 11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7" name="Text Box 11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8" name="Text Box 11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199" name="Text Box 11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0" name="Text Box 11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1" name="Text Box 11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2" name="Text Box 11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3" name="Text Box 11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4" name="Text Box 11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5" name="Text Box 11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6" name="Text Box 11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7" name="Text Box 11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8" name="Text Box 11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09" name="Text Box 11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0" name="Text Box 11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1" name="Text Box 11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2" name="Text Box 11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3" name="Text Box 11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4" name="Text Box 11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5" name="Text Box 11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6" name="Text Box 11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7" name="Text Box 11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8" name="Text Box 11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19" name="Text Box 11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0" name="Text Box 11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1" name="Text Box 11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2" name="Text Box 11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3" name="Text Box 11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4" name="Text Box 11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5" name="Text Box 11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6" name="Text Box 11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7" name="Text Box 11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8" name="Text Box 116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29" name="Text Box 11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0" name="Text Box 11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1" name="Text Box 11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2" name="Text Box 11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3" name="Text Box 11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4" name="Text Box 11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5" name="Text Box 11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6" name="Text Box 11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7" name="Text Box 11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8" name="Text Box 11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39" name="Text Box 11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0" name="Text Box 11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1" name="Text Box 11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2" name="Text Box 1183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3" name="Text Box 11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4" name="Text Box 11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5" name="Text Box 11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6" name="Text Box 11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7" name="Text Box 11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8" name="Text Box 11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49" name="Text Box 1190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0" name="Text Box 11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1" name="Text Box 11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2" name="Text Box 11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3" name="Text Box 11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4" name="Text Box 119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5" name="Text Box 11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6" name="Text Box 11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7" name="Text Box 11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8" name="Text Box 11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59" name="Text Box 12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0" name="Text Box 12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1" name="Text Box 12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2" name="Text Box 12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3" name="Text Box 12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4" name="Text Box 12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5" name="Text Box 12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6" name="Text Box 12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7" name="Text Box 12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8" name="Text Box 12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69" name="Text Box 12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0" name="Text Box 12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1" name="Text Box 12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2" name="Text Box 12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3" name="Text Box 12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4" name="Text Box 12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5" name="Text Box 121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6" name="Text Box 1217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7" name="Text Box 12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8" name="Text Box 12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79" name="Text Box 12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0" name="Text Box 12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1" name="Text Box 12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2" name="Text Box 12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3" name="Text Box 1224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4" name="Text Box 12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5" name="Text Box 12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6" name="Text Box 12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7" name="Text Box 12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8" name="Text Box 12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89" name="Text Box 12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0" name="Text Box 12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1" name="Text Box 12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2" name="Text Box 123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3" name="Text Box 12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4" name="Text Box 12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5" name="Text Box 12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6" name="Text Box 12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7" name="Text Box 12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8" name="Text Box 12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299" name="Text Box 12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0" name="Text Box 12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1" name="Text Box 12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2" name="Text Box 12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3" name="Text Box 12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4" name="Text Box 12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5" name="Text Box 12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6" name="Text Box 12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7" name="Text Box 12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8" name="Text Box 12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09" name="Text Box 12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0" name="Text Box 12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1" name="Text Box 12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2" name="Text Box 12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3" name="Text Box 12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4" name="Text Box 12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5" name="Text Box 12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6" name="Text Box 12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7" name="Text Box 12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8" name="Text Box 12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19" name="Text Box 12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0" name="Text Box 12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1" name="Text Box 12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2" name="Text Box 12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3" name="Text Box 12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4" name="Text Box 12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5" name="Text Box 12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6" name="Text Box 12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7" name="Text Box 126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8" name="Text Box 12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29" name="Text Box 127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0" name="Text Box 12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1" name="Text Box 12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2" name="Text Box 12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3" name="Text Box 12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4" name="Text Box 12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5" name="Text Box 12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6" name="Text Box 12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7" name="Text Box 12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8" name="Text Box 12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39" name="Text Box 12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0" name="Text Box 12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1" name="Text Box 12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2" name="Text Box 128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3" name="Text Box 12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4" name="Text Box 12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5" name="Text Box 12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6" name="Text Box 12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7" name="Text Box 12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8" name="Text Box 12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49" name="Text Box 129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0" name="Text Box 12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1" name="Text Box 12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2" name="Text Box 12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3" name="Text Box 12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4" name="Text Box 129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5" name="Text Box 12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6" name="Text Box 12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7" name="Text Box 12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8" name="Text Box 12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59" name="Text Box 13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0" name="Text Box 13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1" name="Text Box 13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2" name="Text Box 13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3" name="Text Box 13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4" name="Text Box 13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5" name="Text Box 13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6" name="Text Box 13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7" name="Text Box 13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8" name="Text Box 13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69" name="Text Box 13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0" name="Text Box 13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1" name="Text Box 13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2" name="Text Box 13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3" name="Text Box 13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4" name="Text Box 13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5" name="Text Box 131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6" name="Text Box 131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7" name="Text Box 13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8" name="Text Box 13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79" name="Text Box 13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0" name="Text Box 13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1" name="Text Box 13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2" name="Text Box 13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3" name="Text Box 132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4" name="Text Box 13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5" name="Text Box 13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6" name="Text Box 13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7" name="Text Box 13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8" name="Text Box 13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89" name="Text Box 13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0" name="Text Box 13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1" name="Text Box 13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2" name="Text Box 133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3" name="Text Box 13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4" name="Text Box 13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5" name="Text Box 13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6" name="Text Box 13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7" name="Text Box 13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8" name="Text Box 13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399" name="Text Box 13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0" name="Text Box 13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1" name="Text Box 13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2" name="Text Box 13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3" name="Text Box 13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4" name="Text Box 13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5" name="Text Box 13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6" name="Text Box 13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7" name="Text Box 13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8" name="Text Box 13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09" name="Text Box 13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0" name="Text Box 13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1" name="Text Box 13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2" name="Text Box 13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3" name="Text Box 13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4" name="Text Box 13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5" name="Text Box 13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6" name="Text Box 13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7" name="Text Box 13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8" name="Text Box 13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19" name="Text Box 13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20" name="Text Box 13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21" name="Text Box 13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22" name="Text Box 13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23" name="Text Box 13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24" name="Text Box 13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25" name="Text Box 13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426" name="Text Box 1024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427" name="Text Box 1033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428" name="Text Box 1061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429" name="Text Box 1068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3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4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5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6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7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8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49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0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1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2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4" name="Text Box 1024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5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6" name="Text Box 10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7" name="Text Box 10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8" name="Text Box 10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39" name="Text Box 10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0" name="Text Box 10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1" name="Text Box 1033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2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3" name="Text Box 10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4" name="Text Box 10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5" name="Text Box 10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6" name="Text Box 10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7" name="Text Box 10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8" name="Text Box 10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49" name="Text Box 10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0" name="Text Box 10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1" name="Text Box 10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2" name="Text Box 10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3" name="Text Box 10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4" name="Text Box 10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5" name="Text Box 10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6" name="Text Box 10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7" name="Text Box 10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8" name="Text Box 10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59" name="Text Box 10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0" name="Text Box 10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1" name="Text Box 10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2" name="Text Box 10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3" name="Text Box 10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4" name="Text Box 10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5" name="Text Box 10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6" name="Text Box 10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7" name="Text Box 10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8" name="Text Box 1061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69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0" name="Text Box 10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1" name="Text Box 10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2" name="Text Box 10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3" name="Text Box 10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4" name="Text Box 10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5" name="Text Box 1068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6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7" name="Text Box 107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8" name="Text Box 10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79" name="Text Box 10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0" name="Text Box 10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1" name="Text Box 10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2" name="Text Box 10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3" name="Text Box 10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4" name="Text Box 10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5" name="Text Box 10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6" name="Text Box 10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7" name="Text Box 10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8" name="Text Box 10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89" name="Text Box 10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0" name="Text Box 108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1" name="Text Box 10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2" name="Text Box 10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3" name="Text Box 10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4" name="Text Box 10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5" name="Text Box 10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6" name="Text Box 10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7" name="Text Box 109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8" name="Text Box 10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599" name="Text Box 10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0" name="Text Box 10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1" name="Text Box 10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2" name="Text Box 10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3" name="Text Box 10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4" name="Text Box 10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5" name="Text Box 10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6" name="Text Box 11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7" name="Text Box 11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8" name="Text Box 11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09" name="Text Box 11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0" name="Text Box 11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1" name="Text Box 11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2" name="Text Box 11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3" name="Text Box 11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4" name="Text Box 11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5" name="Text Box 11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6" name="Text Box 11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7" name="Text Box 11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8" name="Text Box 11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19" name="Text Box 11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0" name="Text Box 11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1" name="Text Box 11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2" name="Text Box 111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3" name="Text Box 11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4" name="Text Box 11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5" name="Text Box 11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6" name="Text Box 11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7" name="Text Box 11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8" name="Text Box 11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29" name="Text Box 112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0" name="Text Box 11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1" name="Text Box 11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2" name="Text Box 11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3" name="Text Box 11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4" name="Text Box 11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5" name="Text Box 11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6" name="Text Box 11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7" name="Text Box 11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8" name="Text Box 11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39" name="Text Box 11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0" name="Text Box 11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1" name="Text Box 11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2" name="Text Box 11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3" name="Text Box 11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4" name="Text Box 11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5" name="Text Box 11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6" name="Text Box 11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7" name="Text Box 11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8" name="Text Box 11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49" name="Text Box 11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0" name="Text Box 11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1" name="Text Box 11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2" name="Text Box 11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3" name="Text Box 11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4" name="Text Box 11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5" name="Text Box 11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6" name="Text Box 11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7" name="Text Box 11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8" name="Text Box 11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59" name="Text Box 11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0" name="Text Box 11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1" name="Text Box 11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2" name="Text Box 11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3" name="Text Box 11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4" name="Text Box 11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5" name="Text Box 11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6" name="Text Box 11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7" name="Text Box 11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8" name="Text Box 11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69" name="Text Box 11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0" name="Text Box 11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1" name="Text Box 11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2" name="Text Box 116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3" name="Text Box 11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4" name="Text Box 11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5" name="Text Box 11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6" name="Text Box 11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7" name="Text Box 11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8" name="Text Box 11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79" name="Text Box 11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0" name="Text Box 11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1" name="Text Box 11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2" name="Text Box 11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3" name="Text Box 11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4" name="Text Box 11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5" name="Text Box 11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6" name="Text Box 1183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7" name="Text Box 11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8" name="Text Box 11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89" name="Text Box 11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0" name="Text Box 11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1" name="Text Box 11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2" name="Text Box 11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3" name="Text Box 1190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4" name="Text Box 11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5" name="Text Box 11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6" name="Text Box 11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7" name="Text Box 11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8" name="Text Box 119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699" name="Text Box 11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0" name="Text Box 11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1" name="Text Box 11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2" name="Text Box 11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3" name="Text Box 12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4" name="Text Box 12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5" name="Text Box 12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6" name="Text Box 12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7" name="Text Box 12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8" name="Text Box 12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09" name="Text Box 12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0" name="Text Box 12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1" name="Text Box 12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2" name="Text Box 12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3" name="Text Box 12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4" name="Text Box 12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5" name="Text Box 12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6" name="Text Box 12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7" name="Text Box 12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8" name="Text Box 12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19" name="Text Box 121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0" name="Text Box 1217"/>
        <xdr:cNvSpPr txBox="1">
          <a:spLocks noChangeArrowheads="1"/>
        </xdr:cNvSpPr>
      </xdr:nvSpPr>
      <xdr:spPr bwMode="auto">
        <a:xfrm>
          <a:off x="51911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1" name="Text Box 12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2" name="Text Box 12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3" name="Text Box 12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4" name="Text Box 12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5" name="Text Box 12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6" name="Text Box 12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31750</xdr:rowOff>
    </xdr:from>
    <xdr:ext cx="76200" cy="200025"/>
    <xdr:sp macro="" textlink="">
      <xdr:nvSpPr>
        <xdr:cNvPr id="2727" name="Text Box 1224"/>
        <xdr:cNvSpPr txBox="1">
          <a:spLocks noChangeArrowheads="1"/>
        </xdr:cNvSpPr>
      </xdr:nvSpPr>
      <xdr:spPr bwMode="auto">
        <a:xfrm>
          <a:off x="5191125" y="922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8" name="Text Box 12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29" name="Text Box 12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0" name="Text Box 12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1" name="Text Box 12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2" name="Text Box 12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3" name="Text Box 12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4" name="Text Box 12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5" name="Text Box 12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6" name="Text Box 123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7" name="Text Box 12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8" name="Text Box 12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39" name="Text Box 12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0" name="Text Box 12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1" name="Text Box 12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2" name="Text Box 12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3" name="Text Box 12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4" name="Text Box 12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5" name="Text Box 12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6" name="Text Box 12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7" name="Text Box 12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8" name="Text Box 12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49" name="Text Box 12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0" name="Text Box 12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1" name="Text Box 12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2" name="Text Box 12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3" name="Text Box 12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4" name="Text Box 12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5" name="Text Box 12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6" name="Text Box 12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7" name="Text Box 12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8" name="Text Box 12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59" name="Text Box 12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0" name="Text Box 12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1" name="Text Box 12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2" name="Text Box 12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3" name="Text Box 12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4" name="Text Box 12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5" name="Text Box 12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6" name="Text Box 12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7" name="Text Box 12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8" name="Text Box 12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69" name="Text Box 12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0" name="Text Box 126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1" name="Text Box 126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2" name="Text Box 12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3" name="Text Box 127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4" name="Text Box 127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5" name="Text Box 127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6" name="Text Box 127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7" name="Text Box 127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8" name="Text Box 127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79" name="Text Box 127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0" name="Text Box 127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1" name="Text Box 127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2" name="Text Box 127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3" name="Text Box 128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4" name="Text Box 128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5" name="Text Box 128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6" name="Text Box 128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7" name="Text Box 128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8" name="Text Box 128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89" name="Text Box 128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0" name="Text Box 128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1" name="Text Box 128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2" name="Text Box 128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3" name="Text Box 129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4" name="Text Box 129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5" name="Text Box 129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6" name="Text Box 129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7" name="Text Box 129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8" name="Text Box 129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799" name="Text Box 129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0" name="Text Box 129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1" name="Text Box 129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2" name="Text Box 129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3" name="Text Box 130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4" name="Text Box 130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5" name="Text Box 130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6" name="Text Box 130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7" name="Text Box 130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8" name="Text Box 130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09" name="Text Box 130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0" name="Text Box 130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1" name="Text Box 130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2" name="Text Box 130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3" name="Text Box 131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4" name="Text Box 131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5" name="Text Box 131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6" name="Text Box 131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7" name="Text Box 131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8" name="Text Box 131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19" name="Text Box 131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0" name="Text Box 131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1" name="Text Box 131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2" name="Text Box 131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3" name="Text Box 132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4" name="Text Box 132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5" name="Text Box 132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6" name="Text Box 132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7" name="Text Box 132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8" name="Text Box 13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29" name="Text Box 132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0" name="Text Box 132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1" name="Text Box 132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2" name="Text Box 132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3" name="Text Box 133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4" name="Text Box 133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5" name="Text Box 133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6" name="Text Box 133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7" name="Text Box 13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8" name="Text Box 133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39" name="Text Box 133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0" name="Text Box 133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1" name="Text Box 133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2" name="Text Box 133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3" name="Text Box 134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4" name="Text Box 134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5" name="Text Box 134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6" name="Text Box 134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7" name="Text Box 134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8" name="Text Box 134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49" name="Text Box 134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0" name="Text Box 134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1" name="Text Box 134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2" name="Text Box 134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3" name="Text Box 135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4" name="Text Box 135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5" name="Text Box 135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6" name="Text Box 135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7" name="Text Box 135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8" name="Text Box 135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59" name="Text Box 135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0" name="Text Box 1357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1" name="Text Box 1358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2" name="Text Box 135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3" name="Text Box 1360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4" name="Text Box 1361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5" name="Text Box 13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6" name="Text Box 1363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7" name="Text Box 136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8" name="Text Box 136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69" name="Text Box 1366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870" name="Text Box 1024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871" name="Text Box 1033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872" name="Text Box 1061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2873" name="Text Box 1068"/>
        <xdr:cNvSpPr txBox="1">
          <a:spLocks noChangeArrowheads="1"/>
        </xdr:cNvSpPr>
      </xdr:nvSpPr>
      <xdr:spPr bwMode="auto">
        <a:xfrm>
          <a:off x="6067425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7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7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7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7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7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7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8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89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0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4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5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6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7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8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19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0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1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2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3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4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5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6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7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8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29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30" name="Text Box 1025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31" name="Text Box 1034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32" name="Text Box 1062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2933" name="Text Box 1069"/>
        <xdr:cNvSpPr txBox="1">
          <a:spLocks noChangeArrowheads="1"/>
        </xdr:cNvSpPr>
      </xdr:nvSpPr>
      <xdr:spPr bwMode="auto">
        <a:xfrm>
          <a:off x="4838700" y="9021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34" name="Text Box 1024"/>
        <xdr:cNvSpPr txBox="1">
          <a:spLocks noChangeArrowheads="1"/>
        </xdr:cNvSpPr>
      </xdr:nvSpPr>
      <xdr:spPr bwMode="auto">
        <a:xfrm>
          <a:off x="51911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2935" name="Text Box 1025"/>
        <xdr:cNvSpPr txBox="1">
          <a:spLocks noChangeArrowheads="1"/>
        </xdr:cNvSpPr>
      </xdr:nvSpPr>
      <xdr:spPr bwMode="auto">
        <a:xfrm>
          <a:off x="4838700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36" name="Text Box 102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37" name="Text Box 102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38" name="Text Box 102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39" name="Text Box 102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0" name="Text Box 103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1" name="Text Box 1033"/>
        <xdr:cNvSpPr txBox="1">
          <a:spLocks noChangeArrowheads="1"/>
        </xdr:cNvSpPr>
      </xdr:nvSpPr>
      <xdr:spPr bwMode="auto">
        <a:xfrm>
          <a:off x="51911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2942" name="Text Box 1034"/>
        <xdr:cNvSpPr txBox="1">
          <a:spLocks noChangeArrowheads="1"/>
        </xdr:cNvSpPr>
      </xdr:nvSpPr>
      <xdr:spPr bwMode="auto">
        <a:xfrm>
          <a:off x="4838700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3" name="Text Box 103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4" name="Text Box 103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5" name="Text Box 103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6" name="Text Box 103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7" name="Text Box 103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8" name="Text Box 104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49" name="Text Box 104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0" name="Text Box 104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1" name="Text Box 104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2" name="Text Box 104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3" name="Text Box 104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4" name="Text Box 104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5" name="Text Box 104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6" name="Text Box 104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7" name="Text Box 104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8" name="Text Box 105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59" name="Text Box 105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0" name="Text Box 105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1" name="Text Box 105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2" name="Text Box 105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3" name="Text Box 105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4" name="Text Box 105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5" name="Text Box 105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6" name="Text Box 105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7" name="Text Box 106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68" name="Text Box 1061"/>
        <xdr:cNvSpPr txBox="1">
          <a:spLocks noChangeArrowheads="1"/>
        </xdr:cNvSpPr>
      </xdr:nvSpPr>
      <xdr:spPr bwMode="auto">
        <a:xfrm>
          <a:off x="51911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2969" name="Text Box 1062"/>
        <xdr:cNvSpPr txBox="1">
          <a:spLocks noChangeArrowheads="1"/>
        </xdr:cNvSpPr>
      </xdr:nvSpPr>
      <xdr:spPr bwMode="auto">
        <a:xfrm>
          <a:off x="4838700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0" name="Text Box 106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1" name="Text Box 106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2" name="Text Box 106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3" name="Text Box 106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4" name="Text Box 106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5" name="Text Box 1068"/>
        <xdr:cNvSpPr txBox="1">
          <a:spLocks noChangeArrowheads="1"/>
        </xdr:cNvSpPr>
      </xdr:nvSpPr>
      <xdr:spPr bwMode="auto">
        <a:xfrm>
          <a:off x="51911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2976" name="Text Box 1069"/>
        <xdr:cNvSpPr txBox="1">
          <a:spLocks noChangeArrowheads="1"/>
        </xdr:cNvSpPr>
      </xdr:nvSpPr>
      <xdr:spPr bwMode="auto">
        <a:xfrm>
          <a:off x="4838700" y="909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7" name="Text Box 107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8" name="Text Box 107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79" name="Text Box 107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0" name="Text Box 107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1" name="Text Box 107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2" name="Text Box 107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3" name="Text Box 107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4" name="Text Box 107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5" name="Text Box 107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6" name="Text Box 107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7" name="Text Box 108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8" name="Text Box 108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89" name="Text Box 108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0" name="Text Box 108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1" name="Text Box 108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2" name="Text Box 108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3" name="Text Box 108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4" name="Text Box 108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5" name="Text Box 108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6" name="Text Box 108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7" name="Text Box 109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8" name="Text Box 109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2999" name="Text Box 109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0" name="Text Box 109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1" name="Text Box 109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2" name="Text Box 109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3" name="Text Box 109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4" name="Text Box 109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5" name="Text Box 109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6" name="Text Box 110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7" name="Text Box 110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8" name="Text Box 110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09" name="Text Box 110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0" name="Text Box 110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1" name="Text Box 110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2" name="Text Box 110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3" name="Text Box 110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4" name="Text Box 110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5" name="Text Box 110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6" name="Text Box 111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7" name="Text Box 111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8" name="Text Box 111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19" name="Text Box 111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0" name="Text Box 111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1" name="Text Box 111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2" name="Text Box 111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3" name="Text Box 111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4" name="Text Box 111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5" name="Text Box 112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6" name="Text Box 112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7" name="Text Box 112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8" name="Text Box 112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29" name="Text Box 112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0" name="Text Box 112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1" name="Text Box 112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2" name="Text Box 112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3" name="Text Box 112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4" name="Text Box 112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5" name="Text Box 113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6" name="Text Box 113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7" name="Text Box 113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8" name="Text Box 113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39" name="Text Box 113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0" name="Text Box 113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1" name="Text Box 113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2" name="Text Box 113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3" name="Text Box 113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4" name="Text Box 114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5" name="Text Box 114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6" name="Text Box 114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7" name="Text Box 114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8" name="Text Box 114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49" name="Text Box 114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0" name="Text Box 114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1" name="Text Box 114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2" name="Text Box 114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3" name="Text Box 114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4" name="Text Box 115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5" name="Text Box 115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6" name="Text Box 115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7" name="Text Box 115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8" name="Text Box 115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59" name="Text Box 115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0" name="Text Box 115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1" name="Text Box 115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2" name="Text Box 115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3" name="Text Box 115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4" name="Text Box 116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5" name="Text Box 116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6" name="Text Box 116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7" name="Text Box 116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8" name="Text Box 116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69" name="Text Box 116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0" name="Text Box 116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1" name="Text Box 116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2" name="Text Box 116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3" name="Text Box 116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4" name="Text Box 117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5" name="Text Box 117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6" name="Text Box 117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7" name="Text Box 117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8" name="Text Box 117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79" name="Text Box 117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80" name="Text Box 117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81" name="Text Box 117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82" name="Text Box 117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83" name="Text Box 118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84" name="Text Box 118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085" name="Text Box 118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86" name="Text Box 1183"/>
        <xdr:cNvSpPr txBox="1">
          <a:spLocks noChangeArrowheads="1"/>
        </xdr:cNvSpPr>
      </xdr:nvSpPr>
      <xdr:spPr bwMode="auto">
        <a:xfrm>
          <a:off x="5191125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87" name="Text Box 118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88" name="Text Box 118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89" name="Text Box 118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0" name="Text Box 118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1" name="Text Box 118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2" name="Text Box 118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3" name="Text Box 1190"/>
        <xdr:cNvSpPr txBox="1">
          <a:spLocks noChangeArrowheads="1"/>
        </xdr:cNvSpPr>
      </xdr:nvSpPr>
      <xdr:spPr bwMode="auto">
        <a:xfrm>
          <a:off x="5191125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4" name="Text Box 119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5" name="Text Box 119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6" name="Text Box 119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7" name="Text Box 119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8" name="Text Box 119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099" name="Text Box 119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0" name="Text Box 119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1" name="Text Box 119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2" name="Text Box 119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3" name="Text Box 120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4" name="Text Box 120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5" name="Text Box 120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6" name="Text Box 120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7" name="Text Box 120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8" name="Text Box 120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09" name="Text Box 120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0" name="Text Box 120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1" name="Text Box 120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2" name="Text Box 120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3" name="Text Box 121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4" name="Text Box 121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5" name="Text Box 121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6" name="Text Box 121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7" name="Text Box 121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8" name="Text Box 121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19" name="Text Box 121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0" name="Text Box 1217"/>
        <xdr:cNvSpPr txBox="1">
          <a:spLocks noChangeArrowheads="1"/>
        </xdr:cNvSpPr>
      </xdr:nvSpPr>
      <xdr:spPr bwMode="auto">
        <a:xfrm>
          <a:off x="5191125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1" name="Text Box 121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2" name="Text Box 121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3" name="Text Box 122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4" name="Text Box 122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5" name="Text Box 122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6" name="Text Box 122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7" name="Text Box 1224"/>
        <xdr:cNvSpPr txBox="1">
          <a:spLocks noChangeArrowheads="1"/>
        </xdr:cNvSpPr>
      </xdr:nvSpPr>
      <xdr:spPr bwMode="auto">
        <a:xfrm>
          <a:off x="5191125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8" name="Text Box 122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29" name="Text Box 122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0" name="Text Box 122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1" name="Text Box 122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2" name="Text Box 122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3" name="Text Box 123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4" name="Text Box 123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5" name="Text Box 123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6" name="Text Box 123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7" name="Text Box 123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8" name="Text Box 123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39" name="Text Box 123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0" name="Text Box 123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1" name="Text Box 123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2" name="Text Box 123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3" name="Text Box 124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4" name="Text Box 124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5" name="Text Box 124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6" name="Text Box 124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7" name="Text Box 124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8" name="Text Box 124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49" name="Text Box 124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0" name="Text Box 124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1" name="Text Box 124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2" name="Text Box 124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3" name="Text Box 125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4" name="Text Box 125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5" name="Text Box 125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6" name="Text Box 125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7" name="Text Box 125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8" name="Text Box 125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59" name="Text Box 125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0" name="Text Box 125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1" name="Text Box 125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2" name="Text Box 125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3" name="Text Box 126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4" name="Text Box 126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5" name="Text Box 126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6" name="Text Box 126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7" name="Text Box 126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8" name="Text Box 126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69" name="Text Box 126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0" name="Text Box 126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1" name="Text Box 126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2" name="Text Box 126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3" name="Text Box 127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4" name="Text Box 127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5" name="Text Box 127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6" name="Text Box 127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7" name="Text Box 127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8" name="Text Box 127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79" name="Text Box 127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0" name="Text Box 127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1" name="Text Box 127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2" name="Text Box 127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3" name="Text Box 128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4" name="Text Box 128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5" name="Text Box 128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6" name="Text Box 128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7" name="Text Box 128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8" name="Text Box 128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89" name="Text Box 128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0" name="Text Box 128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1" name="Text Box 128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2" name="Text Box 128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3" name="Text Box 129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4" name="Text Box 129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5" name="Text Box 129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6" name="Text Box 129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7" name="Text Box 129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8" name="Text Box 129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199" name="Text Box 129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0" name="Text Box 129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1" name="Text Box 129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2" name="Text Box 129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3" name="Text Box 130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4" name="Text Box 130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5" name="Text Box 130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6" name="Text Box 130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7" name="Text Box 130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8" name="Text Box 130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09" name="Text Box 130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0" name="Text Box 130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1" name="Text Box 130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2" name="Text Box 130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3" name="Text Box 131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4" name="Text Box 131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5" name="Text Box 131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6" name="Text Box 131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7" name="Text Box 131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8" name="Text Box 131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19" name="Text Box 131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0" name="Text Box 131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1" name="Text Box 131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2" name="Text Box 131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3" name="Text Box 132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4" name="Text Box 132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5" name="Text Box 132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6" name="Text Box 132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7" name="Text Box 132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8" name="Text Box 132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29" name="Text Box 132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0" name="Text Box 132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1" name="Text Box 132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2" name="Text Box 132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3" name="Text Box 133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4" name="Text Box 133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5" name="Text Box 133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6" name="Text Box 133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37" name="Text Box 133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38" name="Text Box 133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39" name="Text Box 133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40" name="Text Box 1337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41" name="Text Box 1338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42" name="Text Box 133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43" name="Text Box 134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44" name="Text Box 1341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45" name="Text Box 1342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46" name="Text Box 134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47" name="Text Box 134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48" name="Text Box 1345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49" name="Text Box 1346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50" name="Text Box 134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51" name="Text Box 134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52" name="Text Box 1349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53" name="Text Box 1350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54" name="Text Box 135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55" name="Text Box 135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56" name="Text Box 1353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57" name="Text Box 1354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58" name="Text Box 135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59" name="Text Box 135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60" name="Text Box 1357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61" name="Text Box 1358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62" name="Text Box 1359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63" name="Text Box 1360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64" name="Text Box 1361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265" name="Text Box 1362"/>
        <xdr:cNvSpPr txBox="1">
          <a:spLocks noChangeArrowheads="1"/>
        </xdr:cNvSpPr>
      </xdr:nvSpPr>
      <xdr:spPr bwMode="auto">
        <a:xfrm>
          <a:off x="4838700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66" name="Text Box 1363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67" name="Text Box 1364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68" name="Text Box 1365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3269" name="Text Box 1366"/>
        <xdr:cNvSpPr txBox="1">
          <a:spLocks noChangeArrowheads="1"/>
        </xdr:cNvSpPr>
      </xdr:nvSpPr>
      <xdr:spPr bwMode="auto">
        <a:xfrm>
          <a:off x="4838700" y="9361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270" name="Text Box 1024"/>
        <xdr:cNvSpPr txBox="1">
          <a:spLocks noChangeArrowheads="1"/>
        </xdr:cNvSpPr>
      </xdr:nvSpPr>
      <xdr:spPr bwMode="auto">
        <a:xfrm>
          <a:off x="60674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271" name="Text Box 1033"/>
        <xdr:cNvSpPr txBox="1">
          <a:spLocks noChangeArrowheads="1"/>
        </xdr:cNvSpPr>
      </xdr:nvSpPr>
      <xdr:spPr bwMode="auto">
        <a:xfrm>
          <a:off x="60674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272" name="Text Box 1061"/>
        <xdr:cNvSpPr txBox="1">
          <a:spLocks noChangeArrowheads="1"/>
        </xdr:cNvSpPr>
      </xdr:nvSpPr>
      <xdr:spPr bwMode="auto">
        <a:xfrm>
          <a:off x="60674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273" name="Text Box 1068"/>
        <xdr:cNvSpPr txBox="1">
          <a:spLocks noChangeArrowheads="1"/>
        </xdr:cNvSpPr>
      </xdr:nvSpPr>
      <xdr:spPr bwMode="auto">
        <a:xfrm>
          <a:off x="6067425" y="9192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3274" name="Text Box 1025"/>
        <xdr:cNvSpPr txBox="1">
          <a:spLocks noChangeArrowheads="1"/>
        </xdr:cNvSpPr>
      </xdr:nvSpPr>
      <xdr:spPr bwMode="auto">
        <a:xfrm>
          <a:off x="4838700" y="9115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3275" name="Text Box 1034"/>
        <xdr:cNvSpPr txBox="1">
          <a:spLocks noChangeArrowheads="1"/>
        </xdr:cNvSpPr>
      </xdr:nvSpPr>
      <xdr:spPr bwMode="auto">
        <a:xfrm>
          <a:off x="4838700" y="9115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3276" name="Text Box 1062"/>
        <xdr:cNvSpPr txBox="1">
          <a:spLocks noChangeArrowheads="1"/>
        </xdr:cNvSpPr>
      </xdr:nvSpPr>
      <xdr:spPr bwMode="auto">
        <a:xfrm>
          <a:off x="4838700" y="9115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3277" name="Text Box 1069"/>
        <xdr:cNvSpPr txBox="1">
          <a:spLocks noChangeArrowheads="1"/>
        </xdr:cNvSpPr>
      </xdr:nvSpPr>
      <xdr:spPr bwMode="auto">
        <a:xfrm>
          <a:off x="4838700" y="9115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278" name="Text Box 1025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279" name="Text Box 1034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280" name="Text Box 1062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281" name="Text Box 1069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3282" name="Text Box 1025"/>
        <xdr:cNvSpPr txBox="1">
          <a:spLocks noChangeArrowheads="1"/>
        </xdr:cNvSpPr>
      </xdr:nvSpPr>
      <xdr:spPr bwMode="auto">
        <a:xfrm>
          <a:off x="4838700" y="91554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3283" name="Text Box 1034"/>
        <xdr:cNvSpPr txBox="1">
          <a:spLocks noChangeArrowheads="1"/>
        </xdr:cNvSpPr>
      </xdr:nvSpPr>
      <xdr:spPr bwMode="auto">
        <a:xfrm>
          <a:off x="4838700" y="91554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3284" name="Text Box 1062"/>
        <xdr:cNvSpPr txBox="1">
          <a:spLocks noChangeArrowheads="1"/>
        </xdr:cNvSpPr>
      </xdr:nvSpPr>
      <xdr:spPr bwMode="auto">
        <a:xfrm>
          <a:off x="4838700" y="91554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3285" name="Text Box 1069"/>
        <xdr:cNvSpPr txBox="1">
          <a:spLocks noChangeArrowheads="1"/>
        </xdr:cNvSpPr>
      </xdr:nvSpPr>
      <xdr:spPr bwMode="auto">
        <a:xfrm>
          <a:off x="4838700" y="91554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286" name="Text Box 1025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287" name="Text Box 1034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288" name="Text Box 1062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289" name="Text Box 1069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290" name="Text Box 1025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291" name="Text Box 1034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292" name="Text Box 1062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293" name="Text Box 1069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3294" name="Text Box 1025"/>
        <xdr:cNvSpPr txBox="1">
          <a:spLocks noChangeArrowheads="1"/>
        </xdr:cNvSpPr>
      </xdr:nvSpPr>
      <xdr:spPr bwMode="auto">
        <a:xfrm>
          <a:off x="4838700" y="9215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3295" name="Text Box 1034"/>
        <xdr:cNvSpPr txBox="1">
          <a:spLocks noChangeArrowheads="1"/>
        </xdr:cNvSpPr>
      </xdr:nvSpPr>
      <xdr:spPr bwMode="auto">
        <a:xfrm>
          <a:off x="4838700" y="9215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3296" name="Text Box 1062"/>
        <xdr:cNvSpPr txBox="1">
          <a:spLocks noChangeArrowheads="1"/>
        </xdr:cNvSpPr>
      </xdr:nvSpPr>
      <xdr:spPr bwMode="auto">
        <a:xfrm>
          <a:off x="4838700" y="9215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3297" name="Text Box 1069"/>
        <xdr:cNvSpPr txBox="1">
          <a:spLocks noChangeArrowheads="1"/>
        </xdr:cNvSpPr>
      </xdr:nvSpPr>
      <xdr:spPr bwMode="auto">
        <a:xfrm>
          <a:off x="4838700" y="9215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3298" name="Text Box 1025"/>
        <xdr:cNvSpPr txBox="1">
          <a:spLocks noChangeArrowheads="1"/>
        </xdr:cNvSpPr>
      </xdr:nvSpPr>
      <xdr:spPr bwMode="auto">
        <a:xfrm>
          <a:off x="4838700" y="9235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3299" name="Text Box 1034"/>
        <xdr:cNvSpPr txBox="1">
          <a:spLocks noChangeArrowheads="1"/>
        </xdr:cNvSpPr>
      </xdr:nvSpPr>
      <xdr:spPr bwMode="auto">
        <a:xfrm>
          <a:off x="4838700" y="9235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3300" name="Text Box 1062"/>
        <xdr:cNvSpPr txBox="1">
          <a:spLocks noChangeArrowheads="1"/>
        </xdr:cNvSpPr>
      </xdr:nvSpPr>
      <xdr:spPr bwMode="auto">
        <a:xfrm>
          <a:off x="4838700" y="9235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3301" name="Text Box 1069"/>
        <xdr:cNvSpPr txBox="1">
          <a:spLocks noChangeArrowheads="1"/>
        </xdr:cNvSpPr>
      </xdr:nvSpPr>
      <xdr:spPr bwMode="auto">
        <a:xfrm>
          <a:off x="4838700" y="9235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3302" name="Text Box 1025"/>
        <xdr:cNvSpPr txBox="1">
          <a:spLocks noChangeArrowheads="1"/>
        </xdr:cNvSpPr>
      </xdr:nvSpPr>
      <xdr:spPr bwMode="auto">
        <a:xfrm>
          <a:off x="4838700" y="9255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3303" name="Text Box 1034"/>
        <xdr:cNvSpPr txBox="1">
          <a:spLocks noChangeArrowheads="1"/>
        </xdr:cNvSpPr>
      </xdr:nvSpPr>
      <xdr:spPr bwMode="auto">
        <a:xfrm>
          <a:off x="4838700" y="9255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3304" name="Text Box 1062"/>
        <xdr:cNvSpPr txBox="1">
          <a:spLocks noChangeArrowheads="1"/>
        </xdr:cNvSpPr>
      </xdr:nvSpPr>
      <xdr:spPr bwMode="auto">
        <a:xfrm>
          <a:off x="4838700" y="9255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3305" name="Text Box 1069"/>
        <xdr:cNvSpPr txBox="1">
          <a:spLocks noChangeArrowheads="1"/>
        </xdr:cNvSpPr>
      </xdr:nvSpPr>
      <xdr:spPr bwMode="auto">
        <a:xfrm>
          <a:off x="4838700" y="9255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3306" name="Text Box 1025"/>
        <xdr:cNvSpPr txBox="1">
          <a:spLocks noChangeArrowheads="1"/>
        </xdr:cNvSpPr>
      </xdr:nvSpPr>
      <xdr:spPr bwMode="auto">
        <a:xfrm>
          <a:off x="4838700" y="927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3307" name="Text Box 1034"/>
        <xdr:cNvSpPr txBox="1">
          <a:spLocks noChangeArrowheads="1"/>
        </xdr:cNvSpPr>
      </xdr:nvSpPr>
      <xdr:spPr bwMode="auto">
        <a:xfrm>
          <a:off x="4838700" y="927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3308" name="Text Box 1062"/>
        <xdr:cNvSpPr txBox="1">
          <a:spLocks noChangeArrowheads="1"/>
        </xdr:cNvSpPr>
      </xdr:nvSpPr>
      <xdr:spPr bwMode="auto">
        <a:xfrm>
          <a:off x="4838700" y="927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3309" name="Text Box 1069"/>
        <xdr:cNvSpPr txBox="1">
          <a:spLocks noChangeArrowheads="1"/>
        </xdr:cNvSpPr>
      </xdr:nvSpPr>
      <xdr:spPr bwMode="auto">
        <a:xfrm>
          <a:off x="4838700" y="927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3310" name="Text Box 1025"/>
        <xdr:cNvSpPr txBox="1">
          <a:spLocks noChangeArrowheads="1"/>
        </xdr:cNvSpPr>
      </xdr:nvSpPr>
      <xdr:spPr bwMode="auto">
        <a:xfrm>
          <a:off x="4838700" y="9295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3311" name="Text Box 1034"/>
        <xdr:cNvSpPr txBox="1">
          <a:spLocks noChangeArrowheads="1"/>
        </xdr:cNvSpPr>
      </xdr:nvSpPr>
      <xdr:spPr bwMode="auto">
        <a:xfrm>
          <a:off x="4838700" y="9295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3312" name="Text Box 1062"/>
        <xdr:cNvSpPr txBox="1">
          <a:spLocks noChangeArrowheads="1"/>
        </xdr:cNvSpPr>
      </xdr:nvSpPr>
      <xdr:spPr bwMode="auto">
        <a:xfrm>
          <a:off x="4838700" y="9295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3313" name="Text Box 1069"/>
        <xdr:cNvSpPr txBox="1">
          <a:spLocks noChangeArrowheads="1"/>
        </xdr:cNvSpPr>
      </xdr:nvSpPr>
      <xdr:spPr bwMode="auto">
        <a:xfrm>
          <a:off x="4838700" y="9295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3314" name="Text Box 1025"/>
        <xdr:cNvSpPr txBox="1">
          <a:spLocks noChangeArrowheads="1"/>
        </xdr:cNvSpPr>
      </xdr:nvSpPr>
      <xdr:spPr bwMode="auto">
        <a:xfrm>
          <a:off x="4838700" y="9315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3315" name="Text Box 1034"/>
        <xdr:cNvSpPr txBox="1">
          <a:spLocks noChangeArrowheads="1"/>
        </xdr:cNvSpPr>
      </xdr:nvSpPr>
      <xdr:spPr bwMode="auto">
        <a:xfrm>
          <a:off x="4838700" y="9315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3316" name="Text Box 1062"/>
        <xdr:cNvSpPr txBox="1">
          <a:spLocks noChangeArrowheads="1"/>
        </xdr:cNvSpPr>
      </xdr:nvSpPr>
      <xdr:spPr bwMode="auto">
        <a:xfrm>
          <a:off x="4838700" y="9315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3317" name="Text Box 1069"/>
        <xdr:cNvSpPr txBox="1">
          <a:spLocks noChangeArrowheads="1"/>
        </xdr:cNvSpPr>
      </xdr:nvSpPr>
      <xdr:spPr bwMode="auto">
        <a:xfrm>
          <a:off x="4838700" y="9315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318" name="Text Box 1025"/>
        <xdr:cNvSpPr txBox="1">
          <a:spLocks noChangeArrowheads="1"/>
        </xdr:cNvSpPr>
      </xdr:nvSpPr>
      <xdr:spPr bwMode="auto">
        <a:xfrm>
          <a:off x="4838700" y="9355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319" name="Text Box 1034"/>
        <xdr:cNvSpPr txBox="1">
          <a:spLocks noChangeArrowheads="1"/>
        </xdr:cNvSpPr>
      </xdr:nvSpPr>
      <xdr:spPr bwMode="auto">
        <a:xfrm>
          <a:off x="4838700" y="9355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320" name="Text Box 1062"/>
        <xdr:cNvSpPr txBox="1">
          <a:spLocks noChangeArrowheads="1"/>
        </xdr:cNvSpPr>
      </xdr:nvSpPr>
      <xdr:spPr bwMode="auto">
        <a:xfrm>
          <a:off x="4838700" y="9355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321" name="Text Box 1069"/>
        <xdr:cNvSpPr txBox="1">
          <a:spLocks noChangeArrowheads="1"/>
        </xdr:cNvSpPr>
      </xdr:nvSpPr>
      <xdr:spPr bwMode="auto">
        <a:xfrm>
          <a:off x="4838700" y="9355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3322" name="Text Box 1025"/>
        <xdr:cNvSpPr txBox="1">
          <a:spLocks noChangeArrowheads="1"/>
        </xdr:cNvSpPr>
      </xdr:nvSpPr>
      <xdr:spPr bwMode="auto">
        <a:xfrm>
          <a:off x="4838700" y="9375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3323" name="Text Box 1034"/>
        <xdr:cNvSpPr txBox="1">
          <a:spLocks noChangeArrowheads="1"/>
        </xdr:cNvSpPr>
      </xdr:nvSpPr>
      <xdr:spPr bwMode="auto">
        <a:xfrm>
          <a:off x="4838700" y="9375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3324" name="Text Box 1062"/>
        <xdr:cNvSpPr txBox="1">
          <a:spLocks noChangeArrowheads="1"/>
        </xdr:cNvSpPr>
      </xdr:nvSpPr>
      <xdr:spPr bwMode="auto">
        <a:xfrm>
          <a:off x="4838700" y="9375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3325" name="Text Box 1069"/>
        <xdr:cNvSpPr txBox="1">
          <a:spLocks noChangeArrowheads="1"/>
        </xdr:cNvSpPr>
      </xdr:nvSpPr>
      <xdr:spPr bwMode="auto">
        <a:xfrm>
          <a:off x="4838700" y="9375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26" name="Text Box 1025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27" name="Text Box 1034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28" name="Text Box 1062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29" name="Text Box 1069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0" name="Text Box 1025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1" name="Text Box 1034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2" name="Text Box 1062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3" name="Text Box 1069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4" name="Text Box 1025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5" name="Text Box 1034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6" name="Text Box 1062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337" name="Text Box 1069"/>
        <xdr:cNvSpPr txBox="1">
          <a:spLocks noChangeArrowheads="1"/>
        </xdr:cNvSpPr>
      </xdr:nvSpPr>
      <xdr:spPr bwMode="auto">
        <a:xfrm>
          <a:off x="4838700" y="9415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38" name="Text Box 1025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39" name="Text Box 1034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40" name="Text Box 1062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41" name="Text Box 1069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42" name="Text Box 1025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43" name="Text Box 1034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44" name="Text Box 1062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345" name="Text Box 1069"/>
        <xdr:cNvSpPr txBox="1">
          <a:spLocks noChangeArrowheads="1"/>
        </xdr:cNvSpPr>
      </xdr:nvSpPr>
      <xdr:spPr bwMode="auto">
        <a:xfrm>
          <a:off x="4838700" y="9395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46" name="Text Box 1025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47" name="Text Box 1034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48" name="Text Box 1062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49" name="Text Box 1069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50" name="Text Box 1025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51" name="Text Box 1034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52" name="Text Box 1062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353" name="Text Box 1069"/>
        <xdr:cNvSpPr txBox="1">
          <a:spLocks noChangeArrowheads="1"/>
        </xdr:cNvSpPr>
      </xdr:nvSpPr>
      <xdr:spPr bwMode="auto">
        <a:xfrm>
          <a:off x="4838700" y="93354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54" name="Text Box 1025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55" name="Text Box 1034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56" name="Text Box 1062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57" name="Text Box 1069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58" name="Text Box 1025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59" name="Text Box 1034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60" name="Text Box 1062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3361" name="Text Box 1069"/>
        <xdr:cNvSpPr txBox="1">
          <a:spLocks noChangeArrowheads="1"/>
        </xdr:cNvSpPr>
      </xdr:nvSpPr>
      <xdr:spPr bwMode="auto">
        <a:xfrm>
          <a:off x="4838700" y="91354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62" name="Text Box 1025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63" name="Text Box 1034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64" name="Text Box 1062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65" name="Text Box 1069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366" name="Text Box 1025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367" name="Text Box 1034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368" name="Text Box 1062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369" name="Text Box 1069"/>
        <xdr:cNvSpPr txBox="1">
          <a:spLocks noChangeArrowheads="1"/>
        </xdr:cNvSpPr>
      </xdr:nvSpPr>
      <xdr:spPr bwMode="auto">
        <a:xfrm>
          <a:off x="4838700" y="9195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0" name="Text Box 1025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1" name="Text Box 1034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2" name="Text Box 1062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3" name="Text Box 1069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4" name="Text Box 1025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5" name="Text Box 1034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6" name="Text Box 1062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377" name="Text Box 1069"/>
        <xdr:cNvSpPr txBox="1">
          <a:spLocks noChangeArrowheads="1"/>
        </xdr:cNvSpPr>
      </xdr:nvSpPr>
      <xdr:spPr bwMode="auto">
        <a:xfrm>
          <a:off x="4838700" y="917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378" name="Text Box 1024"/>
        <xdr:cNvSpPr txBox="1">
          <a:spLocks noChangeArrowheads="1"/>
        </xdr:cNvSpPr>
      </xdr:nvSpPr>
      <xdr:spPr bwMode="auto">
        <a:xfrm>
          <a:off x="5191125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79" name="Text Box 102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0" name="Text Box 102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1" name="Text Box 102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2" name="Text Box 102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3" name="Text Box 103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384" name="Text Box 1033"/>
        <xdr:cNvSpPr txBox="1">
          <a:spLocks noChangeArrowheads="1"/>
        </xdr:cNvSpPr>
      </xdr:nvSpPr>
      <xdr:spPr bwMode="auto">
        <a:xfrm>
          <a:off x="5191125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5" name="Text Box 103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6" name="Text Box 103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7" name="Text Box 103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8" name="Text Box 103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89" name="Text Box 103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0" name="Text Box 104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1" name="Text Box 104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2" name="Text Box 104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3" name="Text Box 104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4" name="Text Box 104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5" name="Text Box 104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6" name="Text Box 104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7" name="Text Box 104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8" name="Text Box 104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399" name="Text Box 104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0" name="Text Box 105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1" name="Text Box 105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2" name="Text Box 105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3" name="Text Box 105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4" name="Text Box 105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5" name="Text Box 105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6" name="Text Box 105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7" name="Text Box 105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8" name="Text Box 105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09" name="Text Box 106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410" name="Text Box 1061"/>
        <xdr:cNvSpPr txBox="1">
          <a:spLocks noChangeArrowheads="1"/>
        </xdr:cNvSpPr>
      </xdr:nvSpPr>
      <xdr:spPr bwMode="auto">
        <a:xfrm>
          <a:off x="5191125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1" name="Text Box 106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2" name="Text Box 106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3" name="Text Box 106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4" name="Text Box 106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5" name="Text Box 106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3416" name="Text Box 1068"/>
        <xdr:cNvSpPr txBox="1">
          <a:spLocks noChangeArrowheads="1"/>
        </xdr:cNvSpPr>
      </xdr:nvSpPr>
      <xdr:spPr bwMode="auto">
        <a:xfrm>
          <a:off x="5191125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7" name="Text Box 107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8" name="Text Box 107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19" name="Text Box 107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0" name="Text Box 107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1" name="Text Box 107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2" name="Text Box 107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3" name="Text Box 107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4" name="Text Box 107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5" name="Text Box 107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6" name="Text Box 107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7" name="Text Box 108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8" name="Text Box 108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29" name="Text Box 108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0" name="Text Box 108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1" name="Text Box 108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2" name="Text Box 108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3" name="Text Box 108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4" name="Text Box 108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5" name="Text Box 108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6" name="Text Box 108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7" name="Text Box 109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8" name="Text Box 109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39" name="Text Box 109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0" name="Text Box 109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1" name="Text Box 109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2" name="Text Box 109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3" name="Text Box 109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4" name="Text Box 109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5" name="Text Box 109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6" name="Text Box 110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7" name="Text Box 110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8" name="Text Box 110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49" name="Text Box 110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0" name="Text Box 110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1" name="Text Box 110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2" name="Text Box 110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3" name="Text Box 110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4" name="Text Box 110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5" name="Text Box 110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6" name="Text Box 111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7" name="Text Box 111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8" name="Text Box 111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59" name="Text Box 111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0" name="Text Box 111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1" name="Text Box 111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2" name="Text Box 111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3" name="Text Box 111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4" name="Text Box 111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5" name="Text Box 112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6" name="Text Box 112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7" name="Text Box 112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8" name="Text Box 112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69" name="Text Box 112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0" name="Text Box 112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1" name="Text Box 112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2" name="Text Box 112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3" name="Text Box 112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4" name="Text Box 112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5" name="Text Box 113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6" name="Text Box 113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7" name="Text Box 113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8" name="Text Box 113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79" name="Text Box 113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0" name="Text Box 113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1" name="Text Box 113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2" name="Text Box 113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3" name="Text Box 113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4" name="Text Box 114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5" name="Text Box 114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6" name="Text Box 114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7" name="Text Box 114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8" name="Text Box 114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89" name="Text Box 114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0" name="Text Box 114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1" name="Text Box 114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2" name="Text Box 114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3" name="Text Box 114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4" name="Text Box 115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5" name="Text Box 115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6" name="Text Box 115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7" name="Text Box 115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8" name="Text Box 115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499" name="Text Box 115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0" name="Text Box 115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1" name="Text Box 115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2" name="Text Box 115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3" name="Text Box 115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4" name="Text Box 116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5" name="Text Box 116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6" name="Text Box 116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7" name="Text Box 116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8" name="Text Box 116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09" name="Text Box 116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0" name="Text Box 116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1" name="Text Box 116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2" name="Text Box 116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3" name="Text Box 116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4" name="Text Box 117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5" name="Text Box 117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6" name="Text Box 117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7" name="Text Box 117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8" name="Text Box 117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19" name="Text Box 117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0" name="Text Box 117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1" name="Text Box 117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2" name="Text Box 117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3" name="Text Box 118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4" name="Text Box 118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5" name="Text Box 118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6" name="Text Box 133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7" name="Text Box 133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8" name="Text Box 1337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29" name="Text Box 1338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0" name="Text Box 134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1" name="Text Box 134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2" name="Text Box 1345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3" name="Text Box 1346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4" name="Text Box 135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5" name="Text Box 135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6" name="Text Box 1353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7" name="Text Box 1354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8" name="Text Box 1359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39" name="Text Box 1360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40" name="Text Box 1361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3541" name="Text Box 1362"/>
        <xdr:cNvSpPr txBox="1">
          <a:spLocks noChangeArrowheads="1"/>
        </xdr:cNvSpPr>
      </xdr:nvSpPr>
      <xdr:spPr bwMode="auto">
        <a:xfrm>
          <a:off x="4838700" y="9633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42" name="Text Box 1025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43" name="Text Box 1034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44" name="Text Box 1062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45" name="Text Box 1069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46" name="Text Box 1025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47" name="Text Box 1034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48" name="Text Box 1062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49" name="Text Box 1069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50" name="Text Box 1025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51" name="Text Box 1034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52" name="Text Box 1062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53" name="Text Box 1069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54" name="Text Box 1025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55" name="Text Box 1034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56" name="Text Box 1062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3557" name="Text Box 1069"/>
        <xdr:cNvSpPr txBox="1">
          <a:spLocks noChangeArrowheads="1"/>
        </xdr:cNvSpPr>
      </xdr:nvSpPr>
      <xdr:spPr bwMode="auto">
        <a:xfrm>
          <a:off x="4838700" y="963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58" name="Text Box 1025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59" name="Text Box 1034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60" name="Text Box 1062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61" name="Text Box 1069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62" name="Text Box 1025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63" name="Text Box 1034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64" name="Text Box 1062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3565" name="Text Box 1069"/>
        <xdr:cNvSpPr txBox="1">
          <a:spLocks noChangeArrowheads="1"/>
        </xdr:cNvSpPr>
      </xdr:nvSpPr>
      <xdr:spPr bwMode="auto">
        <a:xfrm>
          <a:off x="4838700" y="961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566" name="Text Box 1025"/>
        <xdr:cNvSpPr txBox="1">
          <a:spLocks noChangeArrowheads="1"/>
        </xdr:cNvSpPr>
      </xdr:nvSpPr>
      <xdr:spPr bwMode="auto">
        <a:xfrm>
          <a:off x="4838700" y="979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567" name="Text Box 1034"/>
        <xdr:cNvSpPr txBox="1">
          <a:spLocks noChangeArrowheads="1"/>
        </xdr:cNvSpPr>
      </xdr:nvSpPr>
      <xdr:spPr bwMode="auto">
        <a:xfrm>
          <a:off x="4838700" y="979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568" name="Text Box 1062"/>
        <xdr:cNvSpPr txBox="1">
          <a:spLocks noChangeArrowheads="1"/>
        </xdr:cNvSpPr>
      </xdr:nvSpPr>
      <xdr:spPr bwMode="auto">
        <a:xfrm>
          <a:off x="4838700" y="979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3569" name="Text Box 1069"/>
        <xdr:cNvSpPr txBox="1">
          <a:spLocks noChangeArrowheads="1"/>
        </xdr:cNvSpPr>
      </xdr:nvSpPr>
      <xdr:spPr bwMode="auto">
        <a:xfrm>
          <a:off x="4838700" y="979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0" name="Text Box 1025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1" name="Text Box 1034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2" name="Text Box 1062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3" name="Text Box 1069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4" name="Text Box 1025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5" name="Text Box 1034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6" name="Text Box 1062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3577" name="Text Box 1069"/>
        <xdr:cNvSpPr txBox="1">
          <a:spLocks noChangeArrowheads="1"/>
        </xdr:cNvSpPr>
      </xdr:nvSpPr>
      <xdr:spPr bwMode="auto">
        <a:xfrm>
          <a:off x="4838700" y="977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78" name="Text Box 1025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79" name="Text Box 1034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80" name="Text Box 1062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81" name="Text Box 1069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2" name="Text Box 1025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3" name="Text Box 1034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4" name="Text Box 1062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5" name="Text Box 1069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6" name="Text Box 1025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7" name="Text Box 1034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8" name="Text Box 1062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89" name="Text Box 1069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0" name="Text Box 1025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1" name="Text Box 1034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2" name="Text Box 1062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3" name="Text Box 1069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4" name="Text Box 1025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5" name="Text Box 1034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6" name="Text Box 1062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3597" name="Text Box 1069"/>
        <xdr:cNvSpPr txBox="1">
          <a:spLocks noChangeArrowheads="1"/>
        </xdr:cNvSpPr>
      </xdr:nvSpPr>
      <xdr:spPr bwMode="auto">
        <a:xfrm>
          <a:off x="4838700" y="9836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98" name="Text Box 1025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599" name="Text Box 1034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0" name="Text Box 1062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1" name="Text Box 1069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2" name="Text Box 1025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3" name="Text Box 1034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4" name="Text Box 1062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5" name="Text Box 1069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6" name="Text Box 1025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7" name="Text Box 1034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8" name="Text Box 1062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3609" name="Text Box 1069"/>
        <xdr:cNvSpPr txBox="1">
          <a:spLocks noChangeArrowheads="1"/>
        </xdr:cNvSpPr>
      </xdr:nvSpPr>
      <xdr:spPr bwMode="auto">
        <a:xfrm>
          <a:off x="4838700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3610" name="Text Box 1025"/>
        <xdr:cNvSpPr txBox="1">
          <a:spLocks noChangeArrowheads="1"/>
        </xdr:cNvSpPr>
      </xdr:nvSpPr>
      <xdr:spPr bwMode="auto">
        <a:xfrm>
          <a:off x="5191125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3611" name="Text Box 1034"/>
        <xdr:cNvSpPr txBox="1">
          <a:spLocks noChangeArrowheads="1"/>
        </xdr:cNvSpPr>
      </xdr:nvSpPr>
      <xdr:spPr bwMode="auto">
        <a:xfrm>
          <a:off x="5191125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3612" name="Text Box 1062"/>
        <xdr:cNvSpPr txBox="1">
          <a:spLocks noChangeArrowheads="1"/>
        </xdr:cNvSpPr>
      </xdr:nvSpPr>
      <xdr:spPr bwMode="auto">
        <a:xfrm>
          <a:off x="5191125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3613" name="Text Box 1069"/>
        <xdr:cNvSpPr txBox="1">
          <a:spLocks noChangeArrowheads="1"/>
        </xdr:cNvSpPr>
      </xdr:nvSpPr>
      <xdr:spPr bwMode="auto">
        <a:xfrm>
          <a:off x="5191125" y="9856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614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15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16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17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18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19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0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621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2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3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4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5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6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7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8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29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0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1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2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3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4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5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6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7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8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39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0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1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2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3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4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5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6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7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648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49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0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1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2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3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4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655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6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7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8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59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0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1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2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3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4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5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6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7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8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69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0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1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2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3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4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5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6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7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8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79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0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1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2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3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4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5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6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7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8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89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0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1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2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3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4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5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6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7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8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699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0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1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2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3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4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5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6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7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8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09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0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1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2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3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4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5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6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7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8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19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0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1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2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3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4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5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6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7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8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29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0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1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2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3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4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5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6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7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8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39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0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1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2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3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4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5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6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7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8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49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0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1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2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3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4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5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6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7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8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59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0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1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2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3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4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5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766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7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8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69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0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1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2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773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4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5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6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7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8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79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0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1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2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3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4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5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6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7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8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89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0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1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2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3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4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5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6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7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8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799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800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1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2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3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4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5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6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3807" name="Text Box 12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8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09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0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1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2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3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4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5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6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7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8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19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0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1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2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3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4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5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6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7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8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29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0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1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2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3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4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5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6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7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8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39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0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1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2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3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4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5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6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7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8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49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0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1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2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3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4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5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6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7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8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59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0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1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2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3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4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5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6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7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8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69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0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1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2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3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4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5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6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7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8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79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0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1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2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3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4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5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6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7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8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89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0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1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2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3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4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5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6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7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8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899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0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1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2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3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4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5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6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7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8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09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0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1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2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3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4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5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6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7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8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19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0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1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2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3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4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5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6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7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8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29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0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1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2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3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4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5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6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7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8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39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0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1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2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3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4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5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6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7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8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49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3950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3951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3952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3953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5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6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7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8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39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0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014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5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6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7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8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19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0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021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2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3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4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5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6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7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8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29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0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1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2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3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4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5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6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7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8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39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0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1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2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3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4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5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6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7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048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49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0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1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2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3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4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055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6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7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8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59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0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1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2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3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4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5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6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7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8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69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0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1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2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3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4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5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6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7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8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79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0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1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2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3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4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5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6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7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8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89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0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1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2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3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4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5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6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7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8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099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0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1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2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3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4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5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6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7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8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09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0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1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2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3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4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5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6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7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8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19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0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1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2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3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4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5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6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7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8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29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0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1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2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3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4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5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6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7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8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39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0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1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2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3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4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5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6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7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8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49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0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1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2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3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4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5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6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7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8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59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0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1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2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3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4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5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166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7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8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69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0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1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2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173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4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5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6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7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8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79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0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1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2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3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4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5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6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7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8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89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0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1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2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3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4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5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6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7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8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199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200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1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2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3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4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5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6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207" name="Text Box 12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8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09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0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1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2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3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4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5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6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7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8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19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0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1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2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3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4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5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6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7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8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29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0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1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2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3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4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5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6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7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8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39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0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1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2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3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4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5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6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7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8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49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0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1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2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3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4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5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6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7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8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59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0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1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2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3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4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5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6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7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8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69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0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1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2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3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4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5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6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7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8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79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0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1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2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3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4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5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6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7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8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89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0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1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2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3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4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5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6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7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8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299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0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1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2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3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4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5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6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7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8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09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0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1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2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3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4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5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6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7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8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19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0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1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2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3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4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5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6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7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8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29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0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1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2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3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4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5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6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7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8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39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0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1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2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3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4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5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6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7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8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49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350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351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352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353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5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6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7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8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3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0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1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2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3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4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458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59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0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1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2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3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4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465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6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7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8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69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0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1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2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3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4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5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6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7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8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79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0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1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2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3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4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5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6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7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8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89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0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1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492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3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4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5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6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7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498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499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0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1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2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3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4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5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6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7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8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09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0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1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2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3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4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5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6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7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8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19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0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1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2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3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4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5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6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7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8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29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0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1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2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3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4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5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6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7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8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39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0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1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2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3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4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5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6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7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8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49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0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1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2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3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4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5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6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7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8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59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0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1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2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3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4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5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6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7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8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69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0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1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2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3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4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5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6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7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8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79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0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1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2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3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4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5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6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7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8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89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0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1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2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3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4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5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6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7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8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599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0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1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2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3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4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5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6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7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8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09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610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1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2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3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4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5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6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617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8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19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0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1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2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3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4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5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6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7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8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29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0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1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2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3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4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5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6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7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8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39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0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1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2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3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644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5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6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7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8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49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0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651" name="Text Box 12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2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3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4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5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6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7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8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59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0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1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2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3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4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5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6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7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8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69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0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1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2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3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4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5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6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7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8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79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0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1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2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3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4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5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6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7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8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89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0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1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2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3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4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5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6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7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8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699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0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1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2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3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4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5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6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7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8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09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0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1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2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3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4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5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6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7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8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19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0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1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2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3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4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5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6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7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8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29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0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1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2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3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4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5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6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7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8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39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0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1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2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3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4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5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6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7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8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49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0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1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2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3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4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5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6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7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8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59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0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1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2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3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4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5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6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7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8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69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0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1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2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3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4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5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6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7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8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79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0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1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2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3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4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5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6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7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8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89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0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1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2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3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794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795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796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4797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7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0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1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2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3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4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858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59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0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1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2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3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4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865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6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7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8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69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0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1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2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3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4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5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6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7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8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79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0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1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2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3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4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5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6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7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8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89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0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1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892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3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4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5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6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7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898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4899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0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1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2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3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4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5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6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7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8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09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0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1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2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3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4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5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6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7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8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19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0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1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2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3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4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5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6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7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8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29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0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1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2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3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4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5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6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7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8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39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0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1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2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3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4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5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6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7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8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49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0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1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2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3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4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5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6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7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8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59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0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1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2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3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4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5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6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7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8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69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0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1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2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3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4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5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6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7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8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79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0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1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2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3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4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5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6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7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8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89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0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1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2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3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4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5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6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7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8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4999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0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1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2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3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4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5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6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7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8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09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010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1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2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3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4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5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6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017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8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19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0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1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2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3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4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5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6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7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8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29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0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1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2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3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4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5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6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7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8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39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0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1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2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3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044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5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6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7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8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49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0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051" name="Text Box 12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2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3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4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5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6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7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8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59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0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1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2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3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4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5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6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7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8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69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0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1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2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3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4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5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6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7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8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79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0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1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2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3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4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5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6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7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8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89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0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1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2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3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4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5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6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7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8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099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0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1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2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3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4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5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6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7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8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09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0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1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2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3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4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5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6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7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8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19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0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1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2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3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4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5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6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7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8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29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0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1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2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3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4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5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6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7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8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39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0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1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2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3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4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5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6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7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8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49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0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1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2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3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4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5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6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7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8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59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0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1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2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3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4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5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6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7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8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69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0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1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2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3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4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5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6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7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8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79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0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1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2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3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4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5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6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7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8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89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0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1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2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3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194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195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196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197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1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0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1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2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3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4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5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6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7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8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2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302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3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4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5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6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7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08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309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0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1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2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3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4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5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6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7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8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19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0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1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2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3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4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5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6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7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8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29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0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1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2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3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4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5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336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7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8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39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0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1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2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343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4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5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6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7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8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49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0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1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2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3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4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5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6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7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8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59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0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1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2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3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4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5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6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7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8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69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0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1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2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3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4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5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6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7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8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79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0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1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2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3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4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5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6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7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8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89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0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1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2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3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4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5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6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7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8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399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0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1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2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3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4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5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6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7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8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09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0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1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2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3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4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5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6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7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8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19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0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1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2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3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4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5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6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7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8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29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0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1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2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3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4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5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6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7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8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39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0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1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2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3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4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5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6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7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8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49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0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1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2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3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454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5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6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7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8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59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0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461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2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3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4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5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6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7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8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69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0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1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2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3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4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5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6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7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8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79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0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1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2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3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4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5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6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7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488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89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0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1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2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3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4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495" name="Text Box 12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6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7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8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499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0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1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2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3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4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5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6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7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8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09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0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1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2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3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4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5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6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7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8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19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0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1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2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3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4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5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6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7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8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29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0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1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2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3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4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5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6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7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8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39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0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1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2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3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4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5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6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7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8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49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0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1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2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3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4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5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6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7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8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59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0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1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2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3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4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5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6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7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8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69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0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1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2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3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4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5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6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7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8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79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0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1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2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3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4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5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6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7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8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89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0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1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2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3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4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5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6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7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8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599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0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1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2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3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4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5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6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7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8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09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0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1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2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3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4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5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6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7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8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19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0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1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2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3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4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5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6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7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8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29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0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1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2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3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4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5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6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37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638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639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640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5641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4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5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6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7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8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6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702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3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4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5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6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7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08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709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0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1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2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3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4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5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6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7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8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19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0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1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2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3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4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5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6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7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8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29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0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1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2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3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4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5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736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7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8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39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0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1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2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743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4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5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6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7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8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49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0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1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2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3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4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5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6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7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8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59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0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1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2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3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4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5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6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7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8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69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0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1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2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3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4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5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6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7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8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79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0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1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2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3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4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5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6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7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8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89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0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1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2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3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4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5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6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7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8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799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0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1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2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3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4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5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6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7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8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09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0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1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2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3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4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5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6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7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8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19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0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1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2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3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4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5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6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7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8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29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0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1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2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3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4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5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6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7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8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39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0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1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2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3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4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5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6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7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8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49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0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1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2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3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854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5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6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7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8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59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0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861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2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3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4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5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6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7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8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69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0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1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2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3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4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5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6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7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8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79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0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1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2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3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4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5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6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7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888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89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0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1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2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3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4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5895" name="Text Box 12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6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7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8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899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0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1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2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3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4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5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6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7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8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09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0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1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2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3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4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5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6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7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8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19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0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1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2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3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4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5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6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7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8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29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0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1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2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3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4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5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6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7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8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39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0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1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2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3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4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5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6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7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8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49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0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1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2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3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4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5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6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7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8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59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0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1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2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3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4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5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6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7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8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69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0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1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2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3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4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5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6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7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8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79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0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1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2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3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4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5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6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7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8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89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0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1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2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3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4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5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6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7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8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5999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0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1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2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3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4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5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6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7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8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09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0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1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2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3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4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5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6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7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8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19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0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1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2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3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4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5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6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7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8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29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0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1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2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3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4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5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6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37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038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039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040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041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4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5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6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7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8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0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0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1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2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3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146" name="Text Box 10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7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8" name="Text Box 10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49" name="Text Box 10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0" name="Text Box 10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1" name="Text Box 10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2" name="Text Box 10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153" name="Text Box 10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4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5" name="Text Box 10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6" name="Text Box 10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7" name="Text Box 10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8" name="Text Box 10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59" name="Text Box 10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0" name="Text Box 10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1" name="Text Box 10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2" name="Text Box 10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3" name="Text Box 10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4" name="Text Box 10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5" name="Text Box 10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6" name="Text Box 10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7" name="Text Box 10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8" name="Text Box 10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69" name="Text Box 10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0" name="Text Box 10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1" name="Text Box 10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2" name="Text Box 10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3" name="Text Box 10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4" name="Text Box 10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5" name="Text Box 10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6" name="Text Box 10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7" name="Text Box 10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8" name="Text Box 10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79" name="Text Box 10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180" name="Text Box 10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1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2" name="Text Box 10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3" name="Text Box 10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4" name="Text Box 10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5" name="Text Box 10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6" name="Text Box 10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187" name="Text Box 10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8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89" name="Text Box 10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0" name="Text Box 10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1" name="Text Box 10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2" name="Text Box 10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3" name="Text Box 10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4" name="Text Box 10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5" name="Text Box 10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6" name="Text Box 10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7" name="Text Box 10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8" name="Text Box 10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199" name="Text Box 10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0" name="Text Box 10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1" name="Text Box 10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2" name="Text Box 10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3" name="Text Box 10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4" name="Text Box 10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5" name="Text Box 10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6" name="Text Box 10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7" name="Text Box 10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8" name="Text Box 10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09" name="Text Box 10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0" name="Text Box 10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1" name="Text Box 10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2" name="Text Box 10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3" name="Text Box 10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4" name="Text Box 10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5" name="Text Box 10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6" name="Text Box 10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7" name="Text Box 10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8" name="Text Box 11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19" name="Text Box 11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0" name="Text Box 11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1" name="Text Box 11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2" name="Text Box 11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3" name="Text Box 11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4" name="Text Box 11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5" name="Text Box 11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6" name="Text Box 11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7" name="Text Box 11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8" name="Text Box 11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29" name="Text Box 11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0" name="Text Box 11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1" name="Text Box 11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2" name="Text Box 11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3" name="Text Box 11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4" name="Text Box 11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5" name="Text Box 11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6" name="Text Box 11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7" name="Text Box 11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8" name="Text Box 11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39" name="Text Box 11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0" name="Text Box 11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1" name="Text Box 11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2" name="Text Box 11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3" name="Text Box 11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4" name="Text Box 11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5" name="Text Box 11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6" name="Text Box 11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7" name="Text Box 11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8" name="Text Box 11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49" name="Text Box 11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0" name="Text Box 11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1" name="Text Box 11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2" name="Text Box 11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3" name="Text Box 11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4" name="Text Box 11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5" name="Text Box 11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6" name="Text Box 11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7" name="Text Box 11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8" name="Text Box 11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59" name="Text Box 11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0" name="Text Box 11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1" name="Text Box 11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2" name="Text Box 11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3" name="Text Box 11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4" name="Text Box 11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5" name="Text Box 11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6" name="Text Box 11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7" name="Text Box 11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8" name="Text Box 11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69" name="Text Box 11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0" name="Text Box 11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1" name="Text Box 11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2" name="Text Box 11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3" name="Text Box 11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4" name="Text Box 11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5" name="Text Box 11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6" name="Text Box 11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7" name="Text Box 11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8" name="Text Box 11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79" name="Text Box 11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0" name="Text Box 11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1" name="Text Box 11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2" name="Text Box 11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3" name="Text Box 11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4" name="Text Box 11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5" name="Text Box 11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6" name="Text Box 11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7" name="Text Box 11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8" name="Text Box 11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89" name="Text Box 11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0" name="Text Box 11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1" name="Text Box 11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2" name="Text Box 11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3" name="Text Box 11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4" name="Text Box 11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5" name="Text Box 11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6" name="Text Box 11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7" name="Text Box 11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298" name="Text Box 11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299" name="Text Box 11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0" name="Text Box 11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1" name="Text Box 11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2" name="Text Box 11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3" name="Text Box 11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4" name="Text Box 11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305" name="Text Box 11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6" name="Text Box 11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7" name="Text Box 11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8" name="Text Box 11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09" name="Text Box 11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0" name="Text Box 11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1" name="Text Box 11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2" name="Text Box 11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3" name="Text Box 11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4" name="Text Box 11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5" name="Text Box 12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6" name="Text Box 12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7" name="Text Box 12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8" name="Text Box 12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19" name="Text Box 12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0" name="Text Box 12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1" name="Text Box 12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2" name="Text Box 12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3" name="Text Box 12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4" name="Text Box 12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5" name="Text Box 12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6" name="Text Box 12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7" name="Text Box 12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8" name="Text Box 12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29" name="Text Box 12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0" name="Text Box 12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1" name="Text Box 12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505</xdr:row>
      <xdr:rowOff>0</xdr:rowOff>
    </xdr:from>
    <xdr:ext cx="76200" cy="200025"/>
    <xdr:sp macro="" textlink="">
      <xdr:nvSpPr>
        <xdr:cNvPr id="6332" name="Text Box 12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3" name="Text Box 12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4" name="Text Box 12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5" name="Text Box 12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6" name="Text Box 12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7" name="Text Box 12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38" name="Text Box 12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515</xdr:row>
      <xdr:rowOff>31750</xdr:rowOff>
    </xdr:from>
    <xdr:ext cx="76200" cy="200025"/>
    <xdr:sp macro="" textlink="">
      <xdr:nvSpPr>
        <xdr:cNvPr id="6339" name="Text Box 1224"/>
        <xdr:cNvSpPr txBox="1">
          <a:spLocks noChangeArrowheads="1"/>
        </xdr:cNvSpPr>
      </xdr:nvSpPr>
      <xdr:spPr bwMode="auto">
        <a:xfrm>
          <a:off x="4838700" y="9225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0" name="Text Box 12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1" name="Text Box 12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2" name="Text Box 12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3" name="Text Box 12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4" name="Text Box 12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5" name="Text Box 12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6" name="Text Box 12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7" name="Text Box 12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8" name="Text Box 12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49" name="Text Box 12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0" name="Text Box 12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1" name="Text Box 12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2" name="Text Box 12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3" name="Text Box 12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4" name="Text Box 12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5" name="Text Box 12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6" name="Text Box 12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7" name="Text Box 12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8" name="Text Box 12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59" name="Text Box 12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0" name="Text Box 12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1" name="Text Box 12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2" name="Text Box 12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3" name="Text Box 12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4" name="Text Box 12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5" name="Text Box 12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6" name="Text Box 12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7" name="Text Box 12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8" name="Text Box 12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69" name="Text Box 12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0" name="Text Box 12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1" name="Text Box 12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2" name="Text Box 12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3" name="Text Box 12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4" name="Text Box 12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5" name="Text Box 12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6" name="Text Box 12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7" name="Text Box 12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8" name="Text Box 12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79" name="Text Box 12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0" name="Text Box 12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1" name="Text Box 12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2" name="Text Box 126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3" name="Text Box 126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4" name="Text Box 12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5" name="Text Box 127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6" name="Text Box 127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7" name="Text Box 127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8" name="Text Box 127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89" name="Text Box 127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0" name="Text Box 127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1" name="Text Box 127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2" name="Text Box 127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3" name="Text Box 127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4" name="Text Box 127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5" name="Text Box 128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6" name="Text Box 128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7" name="Text Box 128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8" name="Text Box 128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399" name="Text Box 128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0" name="Text Box 128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1" name="Text Box 128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2" name="Text Box 128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3" name="Text Box 128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4" name="Text Box 128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5" name="Text Box 129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6" name="Text Box 129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7" name="Text Box 129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8" name="Text Box 129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09" name="Text Box 129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0" name="Text Box 129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1" name="Text Box 129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2" name="Text Box 129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3" name="Text Box 129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4" name="Text Box 129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5" name="Text Box 130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6" name="Text Box 130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7" name="Text Box 130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8" name="Text Box 130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19" name="Text Box 130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0" name="Text Box 130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1" name="Text Box 130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2" name="Text Box 130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3" name="Text Box 130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4" name="Text Box 130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5" name="Text Box 131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6" name="Text Box 131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7" name="Text Box 131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8" name="Text Box 131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29" name="Text Box 131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0" name="Text Box 131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1" name="Text Box 131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2" name="Text Box 131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3" name="Text Box 131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4" name="Text Box 131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5" name="Text Box 132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6" name="Text Box 132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7" name="Text Box 132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8" name="Text Box 132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39" name="Text Box 132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0" name="Text Box 13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1" name="Text Box 132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2" name="Text Box 132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3" name="Text Box 132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4" name="Text Box 132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5" name="Text Box 133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6" name="Text Box 133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7" name="Text Box 133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8" name="Text Box 133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49" name="Text Box 13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0" name="Text Box 133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1" name="Text Box 133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2" name="Text Box 133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3" name="Text Box 133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4" name="Text Box 133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5" name="Text Box 134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6" name="Text Box 134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7" name="Text Box 134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8" name="Text Box 134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59" name="Text Box 134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0" name="Text Box 134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1" name="Text Box 134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2" name="Text Box 134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3" name="Text Box 134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4" name="Text Box 134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5" name="Text Box 135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6" name="Text Box 135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7" name="Text Box 135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8" name="Text Box 135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69" name="Text Box 135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0" name="Text Box 135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1" name="Text Box 135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2" name="Text Box 1357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3" name="Text Box 1358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4" name="Text Box 135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5" name="Text Box 1360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6" name="Text Box 1361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7" name="Text Box 13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8" name="Text Box 1363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79" name="Text Box 136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0" name="Text Box 136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1" name="Text Box 1366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482" name="Text Box 1024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483" name="Text Box 1033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484" name="Text Box 1061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505</xdr:row>
      <xdr:rowOff>0</xdr:rowOff>
    </xdr:from>
    <xdr:ext cx="76200" cy="200025"/>
    <xdr:sp macro="" textlink="">
      <xdr:nvSpPr>
        <xdr:cNvPr id="6485" name="Text Box 1068"/>
        <xdr:cNvSpPr txBox="1">
          <a:spLocks noChangeArrowheads="1"/>
        </xdr:cNvSpPr>
      </xdr:nvSpPr>
      <xdr:spPr bwMode="auto">
        <a:xfrm>
          <a:off x="5191125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8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49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0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1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6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7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8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29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0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1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2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3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4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5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6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7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8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39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0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1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2" name="Text Box 1025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3" name="Text Box 1034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4" name="Text Box 1062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505</xdr:row>
      <xdr:rowOff>0</xdr:rowOff>
    </xdr:from>
    <xdr:ext cx="76200" cy="200025"/>
    <xdr:sp macro="" textlink="">
      <xdr:nvSpPr>
        <xdr:cNvPr id="6545" name="Text Box 1069"/>
        <xdr:cNvSpPr txBox="1">
          <a:spLocks noChangeArrowheads="1"/>
        </xdr:cNvSpPr>
      </xdr:nvSpPr>
      <xdr:spPr bwMode="auto">
        <a:xfrm>
          <a:off x="4838700" y="9022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6546" name="Text Box 102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6547" name="Text Box 1025"/>
        <xdr:cNvSpPr txBox="1">
          <a:spLocks noChangeArrowheads="1"/>
        </xdr:cNvSpPr>
      </xdr:nvSpPr>
      <xdr:spPr bwMode="auto">
        <a:xfrm>
          <a:off x="4838700" y="9096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48" name="Text Box 102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49" name="Text Box 102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0" name="Text Box 102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1" name="Text Box 102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2" name="Text Box 103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6553" name="Text Box 103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6554" name="Text Box 1034"/>
        <xdr:cNvSpPr txBox="1">
          <a:spLocks noChangeArrowheads="1"/>
        </xdr:cNvSpPr>
      </xdr:nvSpPr>
      <xdr:spPr bwMode="auto">
        <a:xfrm>
          <a:off x="4838700" y="9096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5" name="Text Box 103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6" name="Text Box 103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7" name="Text Box 103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8" name="Text Box 103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59" name="Text Box 103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0" name="Text Box 104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1" name="Text Box 104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2" name="Text Box 104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3" name="Text Box 104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4" name="Text Box 104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5" name="Text Box 104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6" name="Text Box 104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7" name="Text Box 104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8" name="Text Box 104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69" name="Text Box 104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0" name="Text Box 105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1" name="Text Box 105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2" name="Text Box 105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3" name="Text Box 105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4" name="Text Box 105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5" name="Text Box 105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6" name="Text Box 105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7" name="Text Box 105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8" name="Text Box 105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79" name="Text Box 106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6580" name="Text Box 106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6581" name="Text Box 1062"/>
        <xdr:cNvSpPr txBox="1">
          <a:spLocks noChangeArrowheads="1"/>
        </xdr:cNvSpPr>
      </xdr:nvSpPr>
      <xdr:spPr bwMode="auto">
        <a:xfrm>
          <a:off x="4838700" y="9096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82" name="Text Box 106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83" name="Text Box 106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84" name="Text Box 106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85" name="Text Box 106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86" name="Text Box 106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513</xdr:row>
      <xdr:rowOff>114300</xdr:rowOff>
    </xdr:from>
    <xdr:ext cx="76200" cy="200025"/>
    <xdr:sp macro="" textlink="">
      <xdr:nvSpPr>
        <xdr:cNvPr id="6587" name="Text Box 106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508</xdr:row>
      <xdr:rowOff>142875</xdr:rowOff>
    </xdr:from>
    <xdr:ext cx="76200" cy="200025"/>
    <xdr:sp macro="" textlink="">
      <xdr:nvSpPr>
        <xdr:cNvPr id="6588" name="Text Box 1069"/>
        <xdr:cNvSpPr txBox="1">
          <a:spLocks noChangeArrowheads="1"/>
        </xdr:cNvSpPr>
      </xdr:nvSpPr>
      <xdr:spPr bwMode="auto">
        <a:xfrm>
          <a:off x="4838700" y="9096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89" name="Text Box 107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0" name="Text Box 107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1" name="Text Box 107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2" name="Text Box 107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3" name="Text Box 107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4" name="Text Box 107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5" name="Text Box 107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6" name="Text Box 107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7" name="Text Box 107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8" name="Text Box 107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599" name="Text Box 108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0" name="Text Box 108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1" name="Text Box 108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2" name="Text Box 108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3" name="Text Box 108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4" name="Text Box 108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5" name="Text Box 108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6" name="Text Box 108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7" name="Text Box 108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8" name="Text Box 108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09" name="Text Box 109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0" name="Text Box 109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1" name="Text Box 109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2" name="Text Box 109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3" name="Text Box 109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4" name="Text Box 109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5" name="Text Box 109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6" name="Text Box 109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7" name="Text Box 109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8" name="Text Box 110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19" name="Text Box 110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0" name="Text Box 110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1" name="Text Box 110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2" name="Text Box 110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3" name="Text Box 110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4" name="Text Box 110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5" name="Text Box 110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6" name="Text Box 110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7" name="Text Box 110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8" name="Text Box 111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29" name="Text Box 111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0" name="Text Box 111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1" name="Text Box 111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2" name="Text Box 111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3" name="Text Box 111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4" name="Text Box 111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5" name="Text Box 111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6" name="Text Box 111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7" name="Text Box 112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8" name="Text Box 112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39" name="Text Box 112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0" name="Text Box 112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1" name="Text Box 112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2" name="Text Box 112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3" name="Text Box 112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4" name="Text Box 112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5" name="Text Box 112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6" name="Text Box 112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7" name="Text Box 113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8" name="Text Box 113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49" name="Text Box 113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0" name="Text Box 113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1" name="Text Box 113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2" name="Text Box 113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3" name="Text Box 113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4" name="Text Box 113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5" name="Text Box 113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6" name="Text Box 114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7" name="Text Box 114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8" name="Text Box 114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59" name="Text Box 114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0" name="Text Box 114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1" name="Text Box 114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2" name="Text Box 114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3" name="Text Box 114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4" name="Text Box 114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5" name="Text Box 114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6" name="Text Box 115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7" name="Text Box 115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8" name="Text Box 115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69" name="Text Box 115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0" name="Text Box 115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1" name="Text Box 115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2" name="Text Box 115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3" name="Text Box 115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4" name="Text Box 115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5" name="Text Box 115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6" name="Text Box 116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7" name="Text Box 116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8" name="Text Box 116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79" name="Text Box 116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0" name="Text Box 116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1" name="Text Box 116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2" name="Text Box 116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3" name="Text Box 116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4" name="Text Box 116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5" name="Text Box 116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6" name="Text Box 117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7" name="Text Box 117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8" name="Text Box 117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89" name="Text Box 117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0" name="Text Box 117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1" name="Text Box 117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2" name="Text Box 117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3" name="Text Box 117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4" name="Text Box 117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5" name="Text Box 118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6" name="Text Box 118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697" name="Text Box 118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522</xdr:row>
      <xdr:rowOff>0</xdr:rowOff>
    </xdr:from>
    <xdr:ext cx="76200" cy="200025"/>
    <xdr:sp macro="" textlink="">
      <xdr:nvSpPr>
        <xdr:cNvPr id="6698" name="Text Box 118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699" name="Text Box 118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0" name="Text Box 118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1" name="Text Box 118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2" name="Text Box 118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3" name="Text Box 118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4" name="Text Box 118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522</xdr:row>
      <xdr:rowOff>0</xdr:rowOff>
    </xdr:from>
    <xdr:ext cx="76200" cy="200025"/>
    <xdr:sp macro="" textlink="">
      <xdr:nvSpPr>
        <xdr:cNvPr id="6705" name="Text Box 119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6" name="Text Box 119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7" name="Text Box 119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8" name="Text Box 119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09" name="Text Box 119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0" name="Text Box 119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1" name="Text Box 119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2" name="Text Box 119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3" name="Text Box 119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4" name="Text Box 119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5" name="Text Box 120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6" name="Text Box 120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7" name="Text Box 120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8" name="Text Box 120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19" name="Text Box 120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0" name="Text Box 120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1" name="Text Box 120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2" name="Text Box 120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3" name="Text Box 120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4" name="Text Box 120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5" name="Text Box 121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6" name="Text Box 121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7" name="Text Box 121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8" name="Text Box 121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29" name="Text Box 121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0" name="Text Box 121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1" name="Text Box 121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522</xdr:row>
      <xdr:rowOff>0</xdr:rowOff>
    </xdr:from>
    <xdr:ext cx="76200" cy="200025"/>
    <xdr:sp macro="" textlink="">
      <xdr:nvSpPr>
        <xdr:cNvPr id="6732" name="Text Box 121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3" name="Text Box 121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4" name="Text Box 121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5" name="Text Box 122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6" name="Text Box 122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7" name="Text Box 122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38" name="Text Box 122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522</xdr:row>
      <xdr:rowOff>0</xdr:rowOff>
    </xdr:from>
    <xdr:ext cx="76200" cy="200025"/>
    <xdr:sp macro="" textlink="">
      <xdr:nvSpPr>
        <xdr:cNvPr id="6739" name="Text Box 122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0" name="Text Box 122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1" name="Text Box 122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2" name="Text Box 122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3" name="Text Box 122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4" name="Text Box 122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5" name="Text Box 123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6" name="Text Box 123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7" name="Text Box 123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8" name="Text Box 123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49" name="Text Box 123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0" name="Text Box 123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1" name="Text Box 123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2" name="Text Box 123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3" name="Text Box 123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4" name="Text Box 123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5" name="Text Box 124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6" name="Text Box 124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7" name="Text Box 124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8" name="Text Box 124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59" name="Text Box 124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0" name="Text Box 124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1" name="Text Box 124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2" name="Text Box 124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3" name="Text Box 124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4" name="Text Box 124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5" name="Text Box 125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6" name="Text Box 125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7" name="Text Box 125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8" name="Text Box 125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69" name="Text Box 125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0" name="Text Box 125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1" name="Text Box 125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2" name="Text Box 125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3" name="Text Box 125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4" name="Text Box 125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5" name="Text Box 126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6" name="Text Box 126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7" name="Text Box 126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8" name="Text Box 126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79" name="Text Box 126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0" name="Text Box 126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1" name="Text Box 126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2" name="Text Box 126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3" name="Text Box 126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4" name="Text Box 126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5" name="Text Box 127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6" name="Text Box 127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7" name="Text Box 127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8" name="Text Box 127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89" name="Text Box 127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0" name="Text Box 127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1" name="Text Box 127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2" name="Text Box 127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3" name="Text Box 127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4" name="Text Box 127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5" name="Text Box 128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6" name="Text Box 128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7" name="Text Box 128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8" name="Text Box 128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799" name="Text Box 128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0" name="Text Box 128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1" name="Text Box 128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2" name="Text Box 128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3" name="Text Box 128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4" name="Text Box 128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5" name="Text Box 129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6" name="Text Box 129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7" name="Text Box 129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8" name="Text Box 129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09" name="Text Box 129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0" name="Text Box 129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1" name="Text Box 129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2" name="Text Box 129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3" name="Text Box 129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4" name="Text Box 129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5" name="Text Box 130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6" name="Text Box 130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7" name="Text Box 130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8" name="Text Box 130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19" name="Text Box 130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0" name="Text Box 130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1" name="Text Box 130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2" name="Text Box 130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3" name="Text Box 130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4" name="Text Box 130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5" name="Text Box 131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6" name="Text Box 131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7" name="Text Box 131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8" name="Text Box 131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29" name="Text Box 131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0" name="Text Box 131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1" name="Text Box 131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2" name="Text Box 131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3" name="Text Box 131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4" name="Text Box 131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5" name="Text Box 132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6" name="Text Box 132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7" name="Text Box 132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8" name="Text Box 132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39" name="Text Box 132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0" name="Text Box 132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1" name="Text Box 132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2" name="Text Box 132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3" name="Text Box 132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4" name="Text Box 132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5" name="Text Box 133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6" name="Text Box 133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7" name="Text Box 133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8" name="Text Box 133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49" name="Text Box 133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50" name="Text Box 133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51" name="Text Box 133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52" name="Text Box 133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53" name="Text Box 133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54" name="Text Box 133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55" name="Text Box 134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56" name="Text Box 1341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57" name="Text Box 1342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58" name="Text Box 134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59" name="Text Box 134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60" name="Text Box 134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61" name="Text Box 134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62" name="Text Box 134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63" name="Text Box 134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64" name="Text Box 1349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65" name="Text Box 1350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66" name="Text Box 135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67" name="Text Box 135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68" name="Text Box 135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69" name="Text Box 135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70" name="Text Box 135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71" name="Text Box 135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72" name="Text Box 1357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73" name="Text Box 1358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74" name="Text Box 135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75" name="Text Box 136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76" name="Text Box 136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877" name="Text Box 136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78" name="Text Box 1363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79" name="Text Box 1364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80" name="Text Box 1365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0</xdr:rowOff>
    </xdr:from>
    <xdr:ext cx="76200" cy="200025"/>
    <xdr:sp macro="" textlink="">
      <xdr:nvSpPr>
        <xdr:cNvPr id="6881" name="Text Box 1366"/>
        <xdr:cNvSpPr txBox="1">
          <a:spLocks noChangeArrowheads="1"/>
        </xdr:cNvSpPr>
      </xdr:nvSpPr>
      <xdr:spPr bwMode="auto">
        <a:xfrm>
          <a:off x="4838700" y="9362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6882" name="Text Box 1024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6883" name="Text Box 1033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6884" name="Text Box 1061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6885" name="Text Box 1068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6886" name="Text Box 1025"/>
        <xdr:cNvSpPr txBox="1">
          <a:spLocks noChangeArrowheads="1"/>
        </xdr:cNvSpPr>
      </xdr:nvSpPr>
      <xdr:spPr bwMode="auto">
        <a:xfrm>
          <a:off x="4838700" y="91163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6887" name="Text Box 1034"/>
        <xdr:cNvSpPr txBox="1">
          <a:spLocks noChangeArrowheads="1"/>
        </xdr:cNvSpPr>
      </xdr:nvSpPr>
      <xdr:spPr bwMode="auto">
        <a:xfrm>
          <a:off x="4838700" y="91163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6888" name="Text Box 1062"/>
        <xdr:cNvSpPr txBox="1">
          <a:spLocks noChangeArrowheads="1"/>
        </xdr:cNvSpPr>
      </xdr:nvSpPr>
      <xdr:spPr bwMode="auto">
        <a:xfrm>
          <a:off x="4838700" y="91163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509</xdr:row>
      <xdr:rowOff>142875</xdr:rowOff>
    </xdr:from>
    <xdr:ext cx="76200" cy="200025"/>
    <xdr:sp macro="" textlink="">
      <xdr:nvSpPr>
        <xdr:cNvPr id="6889" name="Text Box 1069"/>
        <xdr:cNvSpPr txBox="1">
          <a:spLocks noChangeArrowheads="1"/>
        </xdr:cNvSpPr>
      </xdr:nvSpPr>
      <xdr:spPr bwMode="auto">
        <a:xfrm>
          <a:off x="4838700" y="91163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890" name="Text Box 1025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891" name="Text Box 1034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892" name="Text Box 1062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893" name="Text Box 1069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6894" name="Text Box 1025"/>
        <xdr:cNvSpPr txBox="1">
          <a:spLocks noChangeArrowheads="1"/>
        </xdr:cNvSpPr>
      </xdr:nvSpPr>
      <xdr:spPr bwMode="auto">
        <a:xfrm>
          <a:off x="4838700" y="91563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6895" name="Text Box 1034"/>
        <xdr:cNvSpPr txBox="1">
          <a:spLocks noChangeArrowheads="1"/>
        </xdr:cNvSpPr>
      </xdr:nvSpPr>
      <xdr:spPr bwMode="auto">
        <a:xfrm>
          <a:off x="4838700" y="91563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6896" name="Text Box 1062"/>
        <xdr:cNvSpPr txBox="1">
          <a:spLocks noChangeArrowheads="1"/>
        </xdr:cNvSpPr>
      </xdr:nvSpPr>
      <xdr:spPr bwMode="auto">
        <a:xfrm>
          <a:off x="4838700" y="91563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511</xdr:row>
      <xdr:rowOff>142875</xdr:rowOff>
    </xdr:from>
    <xdr:ext cx="76200" cy="200025"/>
    <xdr:sp macro="" textlink="">
      <xdr:nvSpPr>
        <xdr:cNvPr id="6897" name="Text Box 1069"/>
        <xdr:cNvSpPr txBox="1">
          <a:spLocks noChangeArrowheads="1"/>
        </xdr:cNvSpPr>
      </xdr:nvSpPr>
      <xdr:spPr bwMode="auto">
        <a:xfrm>
          <a:off x="4838700" y="91563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898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899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00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01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02" name="Text Box 1025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03" name="Text Box 1034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04" name="Text Box 1062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05" name="Text Box 1069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6906" name="Text Box 1025"/>
        <xdr:cNvSpPr txBox="1">
          <a:spLocks noChangeArrowheads="1"/>
        </xdr:cNvSpPr>
      </xdr:nvSpPr>
      <xdr:spPr bwMode="auto">
        <a:xfrm>
          <a:off x="4838700" y="9216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6907" name="Text Box 1034"/>
        <xdr:cNvSpPr txBox="1">
          <a:spLocks noChangeArrowheads="1"/>
        </xdr:cNvSpPr>
      </xdr:nvSpPr>
      <xdr:spPr bwMode="auto">
        <a:xfrm>
          <a:off x="4838700" y="9216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6908" name="Text Box 1062"/>
        <xdr:cNvSpPr txBox="1">
          <a:spLocks noChangeArrowheads="1"/>
        </xdr:cNvSpPr>
      </xdr:nvSpPr>
      <xdr:spPr bwMode="auto">
        <a:xfrm>
          <a:off x="4838700" y="9216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514</xdr:row>
      <xdr:rowOff>142875</xdr:rowOff>
    </xdr:from>
    <xdr:ext cx="76200" cy="200025"/>
    <xdr:sp macro="" textlink="">
      <xdr:nvSpPr>
        <xdr:cNvPr id="6909" name="Text Box 1069"/>
        <xdr:cNvSpPr txBox="1">
          <a:spLocks noChangeArrowheads="1"/>
        </xdr:cNvSpPr>
      </xdr:nvSpPr>
      <xdr:spPr bwMode="auto">
        <a:xfrm>
          <a:off x="4838700" y="9216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6910" name="Text Box 1025"/>
        <xdr:cNvSpPr txBox="1">
          <a:spLocks noChangeArrowheads="1"/>
        </xdr:cNvSpPr>
      </xdr:nvSpPr>
      <xdr:spPr bwMode="auto">
        <a:xfrm>
          <a:off x="4838700" y="9236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6911" name="Text Box 1034"/>
        <xdr:cNvSpPr txBox="1">
          <a:spLocks noChangeArrowheads="1"/>
        </xdr:cNvSpPr>
      </xdr:nvSpPr>
      <xdr:spPr bwMode="auto">
        <a:xfrm>
          <a:off x="4838700" y="9236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6912" name="Text Box 1062"/>
        <xdr:cNvSpPr txBox="1">
          <a:spLocks noChangeArrowheads="1"/>
        </xdr:cNvSpPr>
      </xdr:nvSpPr>
      <xdr:spPr bwMode="auto">
        <a:xfrm>
          <a:off x="4838700" y="9236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515</xdr:row>
      <xdr:rowOff>142875</xdr:rowOff>
    </xdr:from>
    <xdr:ext cx="76200" cy="200025"/>
    <xdr:sp macro="" textlink="">
      <xdr:nvSpPr>
        <xdr:cNvPr id="6913" name="Text Box 1069"/>
        <xdr:cNvSpPr txBox="1">
          <a:spLocks noChangeArrowheads="1"/>
        </xdr:cNvSpPr>
      </xdr:nvSpPr>
      <xdr:spPr bwMode="auto">
        <a:xfrm>
          <a:off x="4838700" y="9236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6914" name="Text Box 1025"/>
        <xdr:cNvSpPr txBox="1">
          <a:spLocks noChangeArrowheads="1"/>
        </xdr:cNvSpPr>
      </xdr:nvSpPr>
      <xdr:spPr bwMode="auto">
        <a:xfrm>
          <a:off x="4838700" y="9256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6915" name="Text Box 1034"/>
        <xdr:cNvSpPr txBox="1">
          <a:spLocks noChangeArrowheads="1"/>
        </xdr:cNvSpPr>
      </xdr:nvSpPr>
      <xdr:spPr bwMode="auto">
        <a:xfrm>
          <a:off x="4838700" y="9256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6916" name="Text Box 1062"/>
        <xdr:cNvSpPr txBox="1">
          <a:spLocks noChangeArrowheads="1"/>
        </xdr:cNvSpPr>
      </xdr:nvSpPr>
      <xdr:spPr bwMode="auto">
        <a:xfrm>
          <a:off x="4838700" y="9256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516</xdr:row>
      <xdr:rowOff>142875</xdr:rowOff>
    </xdr:from>
    <xdr:ext cx="76200" cy="200025"/>
    <xdr:sp macro="" textlink="">
      <xdr:nvSpPr>
        <xdr:cNvPr id="6917" name="Text Box 1069"/>
        <xdr:cNvSpPr txBox="1">
          <a:spLocks noChangeArrowheads="1"/>
        </xdr:cNvSpPr>
      </xdr:nvSpPr>
      <xdr:spPr bwMode="auto">
        <a:xfrm>
          <a:off x="4838700" y="9256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6918" name="Text Box 1025"/>
        <xdr:cNvSpPr txBox="1">
          <a:spLocks noChangeArrowheads="1"/>
        </xdr:cNvSpPr>
      </xdr:nvSpPr>
      <xdr:spPr bwMode="auto">
        <a:xfrm>
          <a:off x="4838700" y="9276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6919" name="Text Box 1034"/>
        <xdr:cNvSpPr txBox="1">
          <a:spLocks noChangeArrowheads="1"/>
        </xdr:cNvSpPr>
      </xdr:nvSpPr>
      <xdr:spPr bwMode="auto">
        <a:xfrm>
          <a:off x="4838700" y="9276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6920" name="Text Box 1062"/>
        <xdr:cNvSpPr txBox="1">
          <a:spLocks noChangeArrowheads="1"/>
        </xdr:cNvSpPr>
      </xdr:nvSpPr>
      <xdr:spPr bwMode="auto">
        <a:xfrm>
          <a:off x="4838700" y="9276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517</xdr:row>
      <xdr:rowOff>142875</xdr:rowOff>
    </xdr:from>
    <xdr:ext cx="76200" cy="200025"/>
    <xdr:sp macro="" textlink="">
      <xdr:nvSpPr>
        <xdr:cNvPr id="6921" name="Text Box 1069"/>
        <xdr:cNvSpPr txBox="1">
          <a:spLocks noChangeArrowheads="1"/>
        </xdr:cNvSpPr>
      </xdr:nvSpPr>
      <xdr:spPr bwMode="auto">
        <a:xfrm>
          <a:off x="4838700" y="9276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6922" name="Text Box 1025"/>
        <xdr:cNvSpPr txBox="1">
          <a:spLocks noChangeArrowheads="1"/>
        </xdr:cNvSpPr>
      </xdr:nvSpPr>
      <xdr:spPr bwMode="auto">
        <a:xfrm>
          <a:off x="4838700" y="9296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6923" name="Text Box 1034"/>
        <xdr:cNvSpPr txBox="1">
          <a:spLocks noChangeArrowheads="1"/>
        </xdr:cNvSpPr>
      </xdr:nvSpPr>
      <xdr:spPr bwMode="auto">
        <a:xfrm>
          <a:off x="4838700" y="9296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6924" name="Text Box 1062"/>
        <xdr:cNvSpPr txBox="1">
          <a:spLocks noChangeArrowheads="1"/>
        </xdr:cNvSpPr>
      </xdr:nvSpPr>
      <xdr:spPr bwMode="auto">
        <a:xfrm>
          <a:off x="4838700" y="9296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518</xdr:row>
      <xdr:rowOff>142875</xdr:rowOff>
    </xdr:from>
    <xdr:ext cx="76200" cy="200025"/>
    <xdr:sp macro="" textlink="">
      <xdr:nvSpPr>
        <xdr:cNvPr id="6925" name="Text Box 1069"/>
        <xdr:cNvSpPr txBox="1">
          <a:spLocks noChangeArrowheads="1"/>
        </xdr:cNvSpPr>
      </xdr:nvSpPr>
      <xdr:spPr bwMode="auto">
        <a:xfrm>
          <a:off x="4838700" y="9296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6926" name="Text Box 1025"/>
        <xdr:cNvSpPr txBox="1">
          <a:spLocks noChangeArrowheads="1"/>
        </xdr:cNvSpPr>
      </xdr:nvSpPr>
      <xdr:spPr bwMode="auto">
        <a:xfrm>
          <a:off x="4838700" y="93164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6927" name="Text Box 1034"/>
        <xdr:cNvSpPr txBox="1">
          <a:spLocks noChangeArrowheads="1"/>
        </xdr:cNvSpPr>
      </xdr:nvSpPr>
      <xdr:spPr bwMode="auto">
        <a:xfrm>
          <a:off x="4838700" y="93164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6928" name="Text Box 1062"/>
        <xdr:cNvSpPr txBox="1">
          <a:spLocks noChangeArrowheads="1"/>
        </xdr:cNvSpPr>
      </xdr:nvSpPr>
      <xdr:spPr bwMode="auto">
        <a:xfrm>
          <a:off x="4838700" y="93164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519</xdr:row>
      <xdr:rowOff>142875</xdr:rowOff>
    </xdr:from>
    <xdr:ext cx="76200" cy="200025"/>
    <xdr:sp macro="" textlink="">
      <xdr:nvSpPr>
        <xdr:cNvPr id="6929" name="Text Box 1069"/>
        <xdr:cNvSpPr txBox="1">
          <a:spLocks noChangeArrowheads="1"/>
        </xdr:cNvSpPr>
      </xdr:nvSpPr>
      <xdr:spPr bwMode="auto">
        <a:xfrm>
          <a:off x="4838700" y="93164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6930" name="Text Box 1025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6931" name="Text Box 1034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6932" name="Text Box 1062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6933" name="Text Box 1069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6934" name="Text Box 1025"/>
        <xdr:cNvSpPr txBox="1">
          <a:spLocks noChangeArrowheads="1"/>
        </xdr:cNvSpPr>
      </xdr:nvSpPr>
      <xdr:spPr bwMode="auto">
        <a:xfrm>
          <a:off x="4838700" y="9376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6935" name="Text Box 1034"/>
        <xdr:cNvSpPr txBox="1">
          <a:spLocks noChangeArrowheads="1"/>
        </xdr:cNvSpPr>
      </xdr:nvSpPr>
      <xdr:spPr bwMode="auto">
        <a:xfrm>
          <a:off x="4838700" y="9376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6936" name="Text Box 1062"/>
        <xdr:cNvSpPr txBox="1">
          <a:spLocks noChangeArrowheads="1"/>
        </xdr:cNvSpPr>
      </xdr:nvSpPr>
      <xdr:spPr bwMode="auto">
        <a:xfrm>
          <a:off x="4838700" y="9376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522</xdr:row>
      <xdr:rowOff>142875</xdr:rowOff>
    </xdr:from>
    <xdr:ext cx="76200" cy="200025"/>
    <xdr:sp macro="" textlink="">
      <xdr:nvSpPr>
        <xdr:cNvPr id="6937" name="Text Box 1069"/>
        <xdr:cNvSpPr txBox="1">
          <a:spLocks noChangeArrowheads="1"/>
        </xdr:cNvSpPr>
      </xdr:nvSpPr>
      <xdr:spPr bwMode="auto">
        <a:xfrm>
          <a:off x="4838700" y="9376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38" name="Text Box 1025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39" name="Text Box 1034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40" name="Text Box 1062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41" name="Text Box 1069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2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3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4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5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6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7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8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6949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0" name="Text Box 1025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1" name="Text Box 1034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2" name="Text Box 1062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3" name="Text Box 1069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4" name="Text Box 1025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5" name="Text Box 1034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6" name="Text Box 1062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6957" name="Text Box 1069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58" name="Text Box 1025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59" name="Text Box 1034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60" name="Text Box 1062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61" name="Text Box 1069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62" name="Text Box 1025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63" name="Text Box 1034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64" name="Text Box 1062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6965" name="Text Box 1069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66" name="Text Box 1025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67" name="Text Box 1034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68" name="Text Box 1062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69" name="Text Box 1069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70" name="Text Box 1025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71" name="Text Box 1034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72" name="Text Box 1062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510</xdr:row>
      <xdr:rowOff>142875</xdr:rowOff>
    </xdr:from>
    <xdr:ext cx="76200" cy="200025"/>
    <xdr:sp macro="" textlink="">
      <xdr:nvSpPr>
        <xdr:cNvPr id="6973" name="Text Box 1069"/>
        <xdr:cNvSpPr txBox="1">
          <a:spLocks noChangeArrowheads="1"/>
        </xdr:cNvSpPr>
      </xdr:nvSpPr>
      <xdr:spPr bwMode="auto">
        <a:xfrm>
          <a:off x="4838700" y="91363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74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75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76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77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78" name="Text Box 1025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79" name="Text Box 1034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80" name="Text Box 1062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6981" name="Text Box 1069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2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3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4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5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6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7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8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6989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6990" name="Text Box 1024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1" name="Text Box 102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2" name="Text Box 102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3" name="Text Box 102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4" name="Text Box 102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5" name="Text Box 103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6996" name="Text Box 1033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7" name="Text Box 103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8" name="Text Box 103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6999" name="Text Box 103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0" name="Text Box 103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1" name="Text Box 103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2" name="Text Box 104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3" name="Text Box 104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4" name="Text Box 104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5" name="Text Box 104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6" name="Text Box 104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7" name="Text Box 104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8" name="Text Box 104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09" name="Text Box 104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0" name="Text Box 104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1" name="Text Box 104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2" name="Text Box 105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3" name="Text Box 105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4" name="Text Box 105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5" name="Text Box 105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6" name="Text Box 105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7" name="Text Box 105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8" name="Text Box 105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19" name="Text Box 105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0" name="Text Box 105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1" name="Text Box 106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022" name="Text Box 1061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3" name="Text Box 106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4" name="Text Box 106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5" name="Text Box 106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6" name="Text Box 106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7" name="Text Box 106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028" name="Text Box 1068"/>
        <xdr:cNvSpPr txBox="1">
          <a:spLocks noChangeArrowheads="1"/>
        </xdr:cNvSpPr>
      </xdr:nvSpPr>
      <xdr:spPr bwMode="auto">
        <a:xfrm>
          <a:off x="5191125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29" name="Text Box 107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0" name="Text Box 107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1" name="Text Box 107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2" name="Text Box 107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3" name="Text Box 107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4" name="Text Box 107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5" name="Text Box 107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6" name="Text Box 107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7" name="Text Box 107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8" name="Text Box 107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39" name="Text Box 108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0" name="Text Box 108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1" name="Text Box 108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2" name="Text Box 108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3" name="Text Box 108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4" name="Text Box 108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5" name="Text Box 108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6" name="Text Box 108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7" name="Text Box 108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8" name="Text Box 108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49" name="Text Box 109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0" name="Text Box 109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1" name="Text Box 109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2" name="Text Box 109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3" name="Text Box 109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4" name="Text Box 109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5" name="Text Box 109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6" name="Text Box 109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7" name="Text Box 109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8" name="Text Box 110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59" name="Text Box 110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0" name="Text Box 110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1" name="Text Box 110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2" name="Text Box 110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3" name="Text Box 110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4" name="Text Box 110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5" name="Text Box 110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6" name="Text Box 110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7" name="Text Box 110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8" name="Text Box 111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69" name="Text Box 111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0" name="Text Box 111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1" name="Text Box 111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2" name="Text Box 111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3" name="Text Box 111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4" name="Text Box 111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5" name="Text Box 111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6" name="Text Box 111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7" name="Text Box 112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8" name="Text Box 112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79" name="Text Box 112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0" name="Text Box 112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1" name="Text Box 112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2" name="Text Box 112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3" name="Text Box 112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4" name="Text Box 112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5" name="Text Box 112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6" name="Text Box 112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7" name="Text Box 113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8" name="Text Box 113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89" name="Text Box 113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0" name="Text Box 113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1" name="Text Box 113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2" name="Text Box 113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3" name="Text Box 113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4" name="Text Box 113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5" name="Text Box 113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6" name="Text Box 114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7" name="Text Box 114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8" name="Text Box 114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099" name="Text Box 114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0" name="Text Box 114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1" name="Text Box 114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2" name="Text Box 114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3" name="Text Box 114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4" name="Text Box 114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5" name="Text Box 114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6" name="Text Box 115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7" name="Text Box 115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8" name="Text Box 115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09" name="Text Box 115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0" name="Text Box 115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1" name="Text Box 115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2" name="Text Box 115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3" name="Text Box 115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4" name="Text Box 115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5" name="Text Box 115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6" name="Text Box 116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7" name="Text Box 116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8" name="Text Box 116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19" name="Text Box 116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0" name="Text Box 116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1" name="Text Box 116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2" name="Text Box 116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3" name="Text Box 116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4" name="Text Box 116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5" name="Text Box 116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6" name="Text Box 117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7" name="Text Box 117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8" name="Text Box 117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29" name="Text Box 117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0" name="Text Box 117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1" name="Text Box 117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2" name="Text Box 117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3" name="Text Box 117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4" name="Text Box 117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5" name="Text Box 118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6" name="Text Box 118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7" name="Text Box 118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8" name="Text Box 133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39" name="Text Box 133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0" name="Text Box 1337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1" name="Text Box 1338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2" name="Text Box 134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3" name="Text Box 134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4" name="Text Box 1345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5" name="Text Box 1346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6" name="Text Box 135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7" name="Text Box 135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8" name="Text Box 1353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49" name="Text Box 1354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50" name="Text Box 1359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51" name="Text Box 1360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52" name="Text Box 1361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114300</xdr:rowOff>
    </xdr:from>
    <xdr:ext cx="76200" cy="200025"/>
    <xdr:sp macro="" textlink="">
      <xdr:nvSpPr>
        <xdr:cNvPr id="7153" name="Text Box 1362"/>
        <xdr:cNvSpPr txBox="1">
          <a:spLocks noChangeArrowheads="1"/>
        </xdr:cNvSpPr>
      </xdr:nvSpPr>
      <xdr:spPr bwMode="auto">
        <a:xfrm>
          <a:off x="4838700" y="9193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54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55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56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57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58" name="Text Box 1025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59" name="Text Box 1034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60" name="Text Box 1062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61" name="Text Box 1069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62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63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64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65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66" name="Text Box 1025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67" name="Text Box 1034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68" name="Text Box 1062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513</xdr:row>
      <xdr:rowOff>142875</xdr:rowOff>
    </xdr:from>
    <xdr:ext cx="76200" cy="200025"/>
    <xdr:sp macro="" textlink="">
      <xdr:nvSpPr>
        <xdr:cNvPr id="7169" name="Text Box 1069"/>
        <xdr:cNvSpPr txBox="1">
          <a:spLocks noChangeArrowheads="1"/>
        </xdr:cNvSpPr>
      </xdr:nvSpPr>
      <xdr:spPr bwMode="auto">
        <a:xfrm>
          <a:off x="4838700" y="9196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70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71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72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512</xdr:row>
      <xdr:rowOff>142875</xdr:rowOff>
    </xdr:from>
    <xdr:ext cx="76200" cy="200025"/>
    <xdr:sp macro="" textlink="">
      <xdr:nvSpPr>
        <xdr:cNvPr id="7173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512</xdr:row>
      <xdr:rowOff>142875</xdr:rowOff>
    </xdr:from>
    <xdr:ext cx="76200" cy="200025"/>
    <xdr:sp macro="" textlink="">
      <xdr:nvSpPr>
        <xdr:cNvPr id="7174" name="Text Box 1025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512</xdr:row>
      <xdr:rowOff>142875</xdr:rowOff>
    </xdr:from>
    <xdr:ext cx="76200" cy="200025"/>
    <xdr:sp macro="" textlink="">
      <xdr:nvSpPr>
        <xdr:cNvPr id="7175" name="Text Box 1034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512</xdr:row>
      <xdr:rowOff>142875</xdr:rowOff>
    </xdr:from>
    <xdr:ext cx="76200" cy="200025"/>
    <xdr:sp macro="" textlink="">
      <xdr:nvSpPr>
        <xdr:cNvPr id="7176" name="Text Box 1062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512</xdr:row>
      <xdr:rowOff>142875</xdr:rowOff>
    </xdr:from>
    <xdr:ext cx="76200" cy="200025"/>
    <xdr:sp macro="" textlink="">
      <xdr:nvSpPr>
        <xdr:cNvPr id="7177" name="Text Box 1069"/>
        <xdr:cNvSpPr txBox="1">
          <a:spLocks noChangeArrowheads="1"/>
        </xdr:cNvSpPr>
      </xdr:nvSpPr>
      <xdr:spPr bwMode="auto">
        <a:xfrm>
          <a:off x="4838700" y="9176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7178" name="Text Box 1025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7179" name="Text Box 1034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7180" name="Text Box 1062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521</xdr:row>
      <xdr:rowOff>142875</xdr:rowOff>
    </xdr:from>
    <xdr:ext cx="76200" cy="200025"/>
    <xdr:sp macro="" textlink="">
      <xdr:nvSpPr>
        <xdr:cNvPr id="7181" name="Text Box 1069"/>
        <xdr:cNvSpPr txBox="1">
          <a:spLocks noChangeArrowheads="1"/>
        </xdr:cNvSpPr>
      </xdr:nvSpPr>
      <xdr:spPr bwMode="auto">
        <a:xfrm>
          <a:off x="4838700" y="9356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7182" name="Text Box 1025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7183" name="Text Box 1034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7184" name="Text Box 1062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520</xdr:row>
      <xdr:rowOff>142875</xdr:rowOff>
    </xdr:from>
    <xdr:ext cx="76200" cy="200025"/>
    <xdr:sp macro="" textlink="">
      <xdr:nvSpPr>
        <xdr:cNvPr id="7185" name="Text Box 1069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520</xdr:row>
      <xdr:rowOff>142875</xdr:rowOff>
    </xdr:from>
    <xdr:ext cx="76200" cy="200025"/>
    <xdr:sp macro="" textlink="">
      <xdr:nvSpPr>
        <xdr:cNvPr id="7186" name="Text Box 1025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520</xdr:row>
      <xdr:rowOff>142875</xdr:rowOff>
    </xdr:from>
    <xdr:ext cx="76200" cy="200025"/>
    <xdr:sp macro="" textlink="">
      <xdr:nvSpPr>
        <xdr:cNvPr id="7187" name="Text Box 1034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520</xdr:row>
      <xdr:rowOff>142875</xdr:rowOff>
    </xdr:from>
    <xdr:ext cx="76200" cy="200025"/>
    <xdr:sp macro="" textlink="">
      <xdr:nvSpPr>
        <xdr:cNvPr id="7188" name="Text Box 1062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520</xdr:row>
      <xdr:rowOff>142875</xdr:rowOff>
    </xdr:from>
    <xdr:ext cx="76200" cy="200025"/>
    <xdr:sp macro="" textlink="">
      <xdr:nvSpPr>
        <xdr:cNvPr id="7189" name="Text Box 1069"/>
        <xdr:cNvSpPr txBox="1">
          <a:spLocks noChangeArrowheads="1"/>
        </xdr:cNvSpPr>
      </xdr:nvSpPr>
      <xdr:spPr bwMode="auto">
        <a:xfrm>
          <a:off x="4838700" y="93364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190" name="Text Box 1025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191" name="Text Box 1034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192" name="Text Box 1062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193" name="Text Box 1069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194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195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196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197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198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199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00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01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202" name="Text Box 1025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203" name="Text Box 1034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204" name="Text Box 1062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523</xdr:row>
      <xdr:rowOff>142875</xdr:rowOff>
    </xdr:from>
    <xdr:ext cx="76200" cy="200025"/>
    <xdr:sp macro="" textlink="">
      <xdr:nvSpPr>
        <xdr:cNvPr id="7205" name="Text Box 1069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523</xdr:row>
      <xdr:rowOff>142875</xdr:rowOff>
    </xdr:from>
    <xdr:ext cx="76200" cy="200025"/>
    <xdr:sp macro="" textlink="">
      <xdr:nvSpPr>
        <xdr:cNvPr id="7206" name="Text Box 1025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523</xdr:row>
      <xdr:rowOff>142875</xdr:rowOff>
    </xdr:from>
    <xdr:ext cx="76200" cy="200025"/>
    <xdr:sp macro="" textlink="">
      <xdr:nvSpPr>
        <xdr:cNvPr id="7207" name="Text Box 1034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523</xdr:row>
      <xdr:rowOff>142875</xdr:rowOff>
    </xdr:from>
    <xdr:ext cx="76200" cy="200025"/>
    <xdr:sp macro="" textlink="">
      <xdr:nvSpPr>
        <xdr:cNvPr id="7208" name="Text Box 1062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523</xdr:row>
      <xdr:rowOff>142875</xdr:rowOff>
    </xdr:from>
    <xdr:ext cx="76200" cy="200025"/>
    <xdr:sp macro="" textlink="">
      <xdr:nvSpPr>
        <xdr:cNvPr id="7209" name="Text Box 1069"/>
        <xdr:cNvSpPr txBox="1">
          <a:spLocks noChangeArrowheads="1"/>
        </xdr:cNvSpPr>
      </xdr:nvSpPr>
      <xdr:spPr bwMode="auto">
        <a:xfrm>
          <a:off x="4838700" y="9396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210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211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212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524</xdr:row>
      <xdr:rowOff>142875</xdr:rowOff>
    </xdr:from>
    <xdr:ext cx="76200" cy="200025"/>
    <xdr:sp macro="" textlink="">
      <xdr:nvSpPr>
        <xdr:cNvPr id="7213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14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15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16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17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18" name="Text Box 1025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19" name="Text Box 1034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20" name="Text Box 1062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352425</xdr:colOff>
      <xdr:row>524</xdr:row>
      <xdr:rowOff>142875</xdr:rowOff>
    </xdr:from>
    <xdr:ext cx="76200" cy="200025"/>
    <xdr:sp macro="" textlink="">
      <xdr:nvSpPr>
        <xdr:cNvPr id="7221" name="Text Box 1069"/>
        <xdr:cNvSpPr txBox="1">
          <a:spLocks noChangeArrowheads="1"/>
        </xdr:cNvSpPr>
      </xdr:nvSpPr>
      <xdr:spPr bwMode="auto">
        <a:xfrm>
          <a:off x="4838700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524</xdr:row>
      <xdr:rowOff>142875</xdr:rowOff>
    </xdr:from>
    <xdr:ext cx="76200" cy="200025"/>
    <xdr:sp macro="" textlink="">
      <xdr:nvSpPr>
        <xdr:cNvPr id="7222" name="Text Box 1025"/>
        <xdr:cNvSpPr txBox="1">
          <a:spLocks noChangeArrowheads="1"/>
        </xdr:cNvSpPr>
      </xdr:nvSpPr>
      <xdr:spPr bwMode="auto">
        <a:xfrm>
          <a:off x="5191125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524</xdr:row>
      <xdr:rowOff>142875</xdr:rowOff>
    </xdr:from>
    <xdr:ext cx="76200" cy="200025"/>
    <xdr:sp macro="" textlink="">
      <xdr:nvSpPr>
        <xdr:cNvPr id="7223" name="Text Box 1034"/>
        <xdr:cNvSpPr txBox="1">
          <a:spLocks noChangeArrowheads="1"/>
        </xdr:cNvSpPr>
      </xdr:nvSpPr>
      <xdr:spPr bwMode="auto">
        <a:xfrm>
          <a:off x="5191125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524</xdr:row>
      <xdr:rowOff>142875</xdr:rowOff>
    </xdr:from>
    <xdr:ext cx="76200" cy="200025"/>
    <xdr:sp macro="" textlink="">
      <xdr:nvSpPr>
        <xdr:cNvPr id="7224" name="Text Box 1062"/>
        <xdr:cNvSpPr txBox="1">
          <a:spLocks noChangeArrowheads="1"/>
        </xdr:cNvSpPr>
      </xdr:nvSpPr>
      <xdr:spPr bwMode="auto">
        <a:xfrm>
          <a:off x="5191125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524</xdr:row>
      <xdr:rowOff>142875</xdr:rowOff>
    </xdr:from>
    <xdr:ext cx="76200" cy="200025"/>
    <xdr:sp macro="" textlink="">
      <xdr:nvSpPr>
        <xdr:cNvPr id="7225" name="Text Box 1069"/>
        <xdr:cNvSpPr txBox="1">
          <a:spLocks noChangeArrowheads="1"/>
        </xdr:cNvSpPr>
      </xdr:nvSpPr>
      <xdr:spPr bwMode="auto">
        <a:xfrm>
          <a:off x="5191125" y="9416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26" name="Text Box 1025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27" name="Text Box 1034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28" name="Text Box 1062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29" name="Text Box 1069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30" name="Text Box 1025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31" name="Text Box 1034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32" name="Text Box 1062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33" name="Text Box 1069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34" name="Text Box 1025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35" name="Text Box 1034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36" name="Text Box 1062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37" name="Text Box 1069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38" name="Text Box 1025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39" name="Text Box 1034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40" name="Text Box 1062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41" name="Text Box 1069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42" name="Text Box 1025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43" name="Text Box 1034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44" name="Text Box 1062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45" name="Text Box 1069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46" name="Text Box 1025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47" name="Text Box 1034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48" name="Text Box 1062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511</xdr:row>
      <xdr:rowOff>142875</xdr:rowOff>
    </xdr:from>
    <xdr:ext cx="76200" cy="200025"/>
    <xdr:sp macro="" textlink="">
      <xdr:nvSpPr>
        <xdr:cNvPr id="7249" name="Text Box 1069"/>
        <xdr:cNvSpPr txBox="1">
          <a:spLocks noChangeArrowheads="1"/>
        </xdr:cNvSpPr>
      </xdr:nvSpPr>
      <xdr:spPr bwMode="auto">
        <a:xfrm>
          <a:off x="4838700" y="91573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0" name="Text Box 1025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1" name="Text Box 1034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2" name="Text Box 1062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3" name="Text Box 1069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4" name="Text Box 1025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5" name="Text Box 1034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6" name="Text Box 1062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510</xdr:row>
      <xdr:rowOff>142875</xdr:rowOff>
    </xdr:from>
    <xdr:ext cx="76200" cy="200025"/>
    <xdr:sp macro="" textlink="">
      <xdr:nvSpPr>
        <xdr:cNvPr id="7257" name="Text Box 1069"/>
        <xdr:cNvSpPr txBox="1">
          <a:spLocks noChangeArrowheads="1"/>
        </xdr:cNvSpPr>
      </xdr:nvSpPr>
      <xdr:spPr bwMode="auto">
        <a:xfrm>
          <a:off x="4838700" y="9137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58" name="Text Box 102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59" name="Text Box 10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0" name="Text Box 10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1" name="Text Box 10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2" name="Text Box 10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3" name="Text Box 10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4" name="Text Box 103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5" name="Text Box 10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6" name="Text Box 10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7" name="Text Box 10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8" name="Text Box 10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69" name="Text Box 10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0" name="Text Box 10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1" name="Text Box 10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2" name="Text Box 10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3" name="Text Box 10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4" name="Text Box 10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5" name="Text Box 10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6" name="Text Box 10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7" name="Text Box 10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8" name="Text Box 10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79" name="Text Box 10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0" name="Text Box 10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1" name="Text Box 10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2" name="Text Box 10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3" name="Text Box 10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4" name="Text Box 10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5" name="Text Box 10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6" name="Text Box 10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7" name="Text Box 10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8" name="Text Box 10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89" name="Text Box 10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0" name="Text Box 10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1" name="Text Box 10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2" name="Text Box 10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3" name="Text Box 10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4" name="Text Box 10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5" name="Text Box 10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6" name="Text Box 106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7" name="Text Box 107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8" name="Text Box 10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299" name="Text Box 10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0" name="Text Box 10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1" name="Text Box 10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2" name="Text Box 10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3" name="Text Box 10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4" name="Text Box 10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5" name="Text Box 10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6" name="Text Box 10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7" name="Text Box 10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8" name="Text Box 10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09" name="Text Box 10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0" name="Text Box 108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1" name="Text Box 108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2" name="Text Box 108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3" name="Text Box 108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4" name="Text Box 108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5" name="Text Box 108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6" name="Text Box 108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7" name="Text Box 109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8" name="Text Box 109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19" name="Text Box 109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0" name="Text Box 109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1" name="Text Box 109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2" name="Text Box 109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3" name="Text Box 109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4" name="Text Box 109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5" name="Text Box 109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6" name="Text Box 110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7" name="Text Box 110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8" name="Text Box 110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29" name="Text Box 110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0" name="Text Box 110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1" name="Text Box 110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2" name="Text Box 110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3" name="Text Box 110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4" name="Text Box 110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5" name="Text Box 110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6" name="Text Box 111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7" name="Text Box 111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8" name="Text Box 111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39" name="Text Box 111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0" name="Text Box 111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1" name="Text Box 111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2" name="Text Box 111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3" name="Text Box 111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4" name="Text Box 111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5" name="Text Box 112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6" name="Text Box 112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7" name="Text Box 112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8" name="Text Box 112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49" name="Text Box 112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0" name="Text Box 112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1" name="Text Box 11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2" name="Text Box 11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3" name="Text Box 11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4" name="Text Box 11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5" name="Text Box 113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6" name="Text Box 113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7" name="Text Box 11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8" name="Text Box 113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59" name="Text Box 11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0" name="Text Box 11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1" name="Text Box 11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2" name="Text Box 11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3" name="Text Box 11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4" name="Text Box 11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5" name="Text Box 11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6" name="Text Box 11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7" name="Text Box 11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8" name="Text Box 11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69" name="Text Box 11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0" name="Text Box 11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1" name="Text Box 11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2" name="Text Box 11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3" name="Text Box 11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4" name="Text Box 11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5" name="Text Box 11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6" name="Text Box 11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7" name="Text Box 11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8" name="Text Box 11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79" name="Text Box 11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0" name="Text Box 11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1" name="Text Box 11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2" name="Text Box 11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3" name="Text Box 11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4" name="Text Box 11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5" name="Text Box 11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6" name="Text Box 11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7" name="Text Box 11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8" name="Text Box 11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89" name="Text Box 11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0" name="Text Box 11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1" name="Text Box 11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2" name="Text Box 116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3" name="Text Box 116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4" name="Text Box 11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5" name="Text Box 11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6" name="Text Box 11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7" name="Text Box 11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8" name="Text Box 11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399" name="Text Box 11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0" name="Text Box 11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1" name="Text Box 11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2" name="Text Box 11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3" name="Text Box 11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4" name="Text Box 11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5" name="Text Box 11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6" name="Text Box 13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7" name="Text Box 13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8" name="Text Box 13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09" name="Text Box 13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0" name="Text Box 13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1" name="Text Box 13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2" name="Text Box 13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3" name="Text Box 13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4" name="Text Box 13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5" name="Text Box 13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6" name="Text Box 13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7" name="Text Box 13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8" name="Text Box 13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19" name="Text Box 13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20" name="Text Box 13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21" name="Text Box 13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22" name="Text Box 1024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23" name="Text Box 1033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24" name="Text Box 1061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25" name="Text Box 1068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26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27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28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29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30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31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32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33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34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35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36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37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38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39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40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441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2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3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4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5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6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7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8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449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50" name="Text Box 1024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1" name="Text Box 10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2" name="Text Box 10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3" name="Text Box 10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4" name="Text Box 10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5" name="Text Box 10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56" name="Text Box 1033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7" name="Text Box 10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8" name="Text Box 10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59" name="Text Box 10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0" name="Text Box 10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1" name="Text Box 10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2" name="Text Box 10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3" name="Text Box 10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4" name="Text Box 10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5" name="Text Box 10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6" name="Text Box 10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7" name="Text Box 10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8" name="Text Box 10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69" name="Text Box 10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0" name="Text Box 10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1" name="Text Box 10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2" name="Text Box 10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3" name="Text Box 10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4" name="Text Box 10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5" name="Text Box 10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6" name="Text Box 10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7" name="Text Box 10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8" name="Text Box 10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79" name="Text Box 10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0" name="Text Box 10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1" name="Text Box 10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82" name="Text Box 1061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3" name="Text Box 10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4" name="Text Box 10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5" name="Text Box 10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6" name="Text Box 10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7" name="Text Box 10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488" name="Text Box 1068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89" name="Text Box 107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0" name="Text Box 10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1" name="Text Box 10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2" name="Text Box 10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3" name="Text Box 10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4" name="Text Box 10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5" name="Text Box 10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6" name="Text Box 10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7" name="Text Box 10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8" name="Text Box 10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499" name="Text Box 10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0" name="Text Box 10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1" name="Text Box 10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2" name="Text Box 108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3" name="Text Box 108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4" name="Text Box 108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5" name="Text Box 108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6" name="Text Box 108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7" name="Text Box 108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8" name="Text Box 108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09" name="Text Box 109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0" name="Text Box 109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1" name="Text Box 109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2" name="Text Box 109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3" name="Text Box 109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4" name="Text Box 109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5" name="Text Box 109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6" name="Text Box 109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7" name="Text Box 109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8" name="Text Box 110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19" name="Text Box 110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0" name="Text Box 110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1" name="Text Box 110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2" name="Text Box 110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3" name="Text Box 110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4" name="Text Box 110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5" name="Text Box 110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6" name="Text Box 110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7" name="Text Box 110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8" name="Text Box 111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29" name="Text Box 111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0" name="Text Box 111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1" name="Text Box 111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2" name="Text Box 111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3" name="Text Box 111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4" name="Text Box 111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5" name="Text Box 111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6" name="Text Box 111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7" name="Text Box 112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8" name="Text Box 112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39" name="Text Box 112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0" name="Text Box 112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1" name="Text Box 112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2" name="Text Box 112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3" name="Text Box 11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4" name="Text Box 11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5" name="Text Box 11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6" name="Text Box 11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7" name="Text Box 113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8" name="Text Box 113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49" name="Text Box 11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0" name="Text Box 113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1" name="Text Box 11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2" name="Text Box 11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3" name="Text Box 11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4" name="Text Box 11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5" name="Text Box 11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6" name="Text Box 11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7" name="Text Box 11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8" name="Text Box 11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59" name="Text Box 11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0" name="Text Box 11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1" name="Text Box 11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2" name="Text Box 11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3" name="Text Box 11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4" name="Text Box 11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5" name="Text Box 11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6" name="Text Box 11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7" name="Text Box 11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8" name="Text Box 11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69" name="Text Box 11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0" name="Text Box 11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1" name="Text Box 11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2" name="Text Box 11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3" name="Text Box 11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4" name="Text Box 11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5" name="Text Box 11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6" name="Text Box 11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7" name="Text Box 11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8" name="Text Box 11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79" name="Text Box 11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0" name="Text Box 11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1" name="Text Box 11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2" name="Text Box 11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3" name="Text Box 11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4" name="Text Box 116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5" name="Text Box 116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6" name="Text Box 11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7" name="Text Box 11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8" name="Text Box 11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89" name="Text Box 11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0" name="Text Box 11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1" name="Text Box 11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2" name="Text Box 11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3" name="Text Box 11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4" name="Text Box 11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5" name="Text Box 11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6" name="Text Box 11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7" name="Text Box 11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8" name="Text Box 13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599" name="Text Box 13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0" name="Text Box 13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1" name="Text Box 13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2" name="Text Box 13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3" name="Text Box 13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4" name="Text Box 13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5" name="Text Box 13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6" name="Text Box 13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7" name="Text Box 13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8" name="Text Box 13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09" name="Text Box 13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10" name="Text Box 13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11" name="Text Box 13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12" name="Text Box 13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13" name="Text Box 13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14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15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16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17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18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19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20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21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22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23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24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25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26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27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28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629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0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1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2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3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4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5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6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637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638" name="Text Box 1024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39" name="Text Box 10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0" name="Text Box 10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1" name="Text Box 10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2" name="Text Box 10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3" name="Text Box 10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644" name="Text Box 1033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5" name="Text Box 10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6" name="Text Box 10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7" name="Text Box 10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8" name="Text Box 10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49" name="Text Box 10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0" name="Text Box 10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1" name="Text Box 10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2" name="Text Box 10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3" name="Text Box 10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4" name="Text Box 10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5" name="Text Box 10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6" name="Text Box 10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7" name="Text Box 10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8" name="Text Box 10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59" name="Text Box 10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0" name="Text Box 10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1" name="Text Box 10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2" name="Text Box 10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3" name="Text Box 10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4" name="Text Box 10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5" name="Text Box 10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6" name="Text Box 10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7" name="Text Box 10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8" name="Text Box 10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69" name="Text Box 10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670" name="Text Box 1061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1" name="Text Box 10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2" name="Text Box 10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3" name="Text Box 10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4" name="Text Box 10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5" name="Text Box 10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513</xdr:row>
      <xdr:rowOff>114300</xdr:rowOff>
    </xdr:from>
    <xdr:ext cx="76200" cy="200025"/>
    <xdr:sp macro="" textlink="">
      <xdr:nvSpPr>
        <xdr:cNvPr id="7676" name="Text Box 1068"/>
        <xdr:cNvSpPr txBox="1">
          <a:spLocks noChangeArrowheads="1"/>
        </xdr:cNvSpPr>
      </xdr:nvSpPr>
      <xdr:spPr bwMode="auto">
        <a:xfrm>
          <a:off x="5191125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7" name="Text Box 107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8" name="Text Box 10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79" name="Text Box 10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0" name="Text Box 10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1" name="Text Box 10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2" name="Text Box 10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3" name="Text Box 10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4" name="Text Box 10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5" name="Text Box 10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6" name="Text Box 10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7" name="Text Box 10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8" name="Text Box 10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89" name="Text Box 10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0" name="Text Box 108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1" name="Text Box 108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2" name="Text Box 108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3" name="Text Box 108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4" name="Text Box 108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5" name="Text Box 108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6" name="Text Box 108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7" name="Text Box 109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8" name="Text Box 109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699" name="Text Box 109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0" name="Text Box 109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1" name="Text Box 109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2" name="Text Box 109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3" name="Text Box 109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4" name="Text Box 109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5" name="Text Box 109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6" name="Text Box 110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7" name="Text Box 110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8" name="Text Box 110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09" name="Text Box 110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0" name="Text Box 110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1" name="Text Box 110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2" name="Text Box 110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3" name="Text Box 110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4" name="Text Box 110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5" name="Text Box 110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6" name="Text Box 111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7" name="Text Box 111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8" name="Text Box 111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19" name="Text Box 111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0" name="Text Box 111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1" name="Text Box 111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2" name="Text Box 111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3" name="Text Box 111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4" name="Text Box 111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5" name="Text Box 112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6" name="Text Box 112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7" name="Text Box 112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8" name="Text Box 112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29" name="Text Box 112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0" name="Text Box 112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1" name="Text Box 11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2" name="Text Box 11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3" name="Text Box 11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4" name="Text Box 11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5" name="Text Box 113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6" name="Text Box 113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7" name="Text Box 11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8" name="Text Box 113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39" name="Text Box 11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0" name="Text Box 11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1" name="Text Box 11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2" name="Text Box 11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3" name="Text Box 11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4" name="Text Box 11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5" name="Text Box 11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6" name="Text Box 11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7" name="Text Box 11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8" name="Text Box 11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49" name="Text Box 11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0" name="Text Box 11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1" name="Text Box 11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2" name="Text Box 11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3" name="Text Box 11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4" name="Text Box 11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5" name="Text Box 11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6" name="Text Box 11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7" name="Text Box 11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8" name="Text Box 11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59" name="Text Box 11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0" name="Text Box 11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1" name="Text Box 11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2" name="Text Box 11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3" name="Text Box 11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4" name="Text Box 11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5" name="Text Box 11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6" name="Text Box 11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7" name="Text Box 11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8" name="Text Box 11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69" name="Text Box 11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0" name="Text Box 11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1" name="Text Box 11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2" name="Text Box 116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3" name="Text Box 116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4" name="Text Box 11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5" name="Text Box 11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6" name="Text Box 11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7" name="Text Box 11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8" name="Text Box 11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79" name="Text Box 11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0" name="Text Box 11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1" name="Text Box 11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2" name="Text Box 11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3" name="Text Box 11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4" name="Text Box 11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5" name="Text Box 11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6" name="Text Box 13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7" name="Text Box 13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8" name="Text Box 13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89" name="Text Box 13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0" name="Text Box 13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1" name="Text Box 13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2" name="Text Box 13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3" name="Text Box 13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4" name="Text Box 13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5" name="Text Box 13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6" name="Text Box 13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7" name="Text Box 13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8" name="Text Box 13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799" name="Text Box 13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00" name="Text Box 13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01" name="Text Box 13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02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03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04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05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06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07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08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09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10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11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12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13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14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15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16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817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18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19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20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21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22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23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24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825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26" name="Text Box 10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27" name="Text Box 10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28" name="Text Box 10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29" name="Text Box 10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0" name="Text Box 10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1" name="Text Box 10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2" name="Text Box 10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3" name="Text Box 10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4" name="Text Box 10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5" name="Text Box 10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6" name="Text Box 10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7" name="Text Box 10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8" name="Text Box 10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39" name="Text Box 10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0" name="Text Box 10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1" name="Text Box 10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2" name="Text Box 10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3" name="Text Box 10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4" name="Text Box 10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5" name="Text Box 10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6" name="Text Box 10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7" name="Text Box 10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8" name="Text Box 10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49" name="Text Box 10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0" name="Text Box 10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1" name="Text Box 10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2" name="Text Box 10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3" name="Text Box 10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4" name="Text Box 10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5" name="Text Box 10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6" name="Text Box 10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7" name="Text Box 10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8" name="Text Box 10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59" name="Text Box 10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0" name="Text Box 10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1" name="Text Box 107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2" name="Text Box 10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3" name="Text Box 10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4" name="Text Box 10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5" name="Text Box 10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6" name="Text Box 10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7" name="Text Box 10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8" name="Text Box 10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69" name="Text Box 10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0" name="Text Box 10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1" name="Text Box 10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2" name="Text Box 10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3" name="Text Box 10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4" name="Text Box 108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5" name="Text Box 108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6" name="Text Box 108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7" name="Text Box 108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8" name="Text Box 108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79" name="Text Box 108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0" name="Text Box 108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1" name="Text Box 109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2" name="Text Box 109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3" name="Text Box 109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4" name="Text Box 109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5" name="Text Box 109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6" name="Text Box 109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7" name="Text Box 109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8" name="Text Box 109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89" name="Text Box 109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0" name="Text Box 110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1" name="Text Box 110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2" name="Text Box 110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3" name="Text Box 110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4" name="Text Box 110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5" name="Text Box 110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6" name="Text Box 110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7" name="Text Box 110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8" name="Text Box 110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899" name="Text Box 110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0" name="Text Box 111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1" name="Text Box 111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2" name="Text Box 111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3" name="Text Box 111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4" name="Text Box 111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5" name="Text Box 111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6" name="Text Box 111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7" name="Text Box 111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8" name="Text Box 111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09" name="Text Box 112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0" name="Text Box 112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1" name="Text Box 112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2" name="Text Box 112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3" name="Text Box 112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4" name="Text Box 112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5" name="Text Box 112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6" name="Text Box 112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7" name="Text Box 112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8" name="Text Box 112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19" name="Text Box 113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0" name="Text Box 113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1" name="Text Box 113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2" name="Text Box 113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3" name="Text Box 11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4" name="Text Box 11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5" name="Text Box 11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6" name="Text Box 11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7" name="Text Box 113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8" name="Text Box 114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29" name="Text Box 114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0" name="Text Box 114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1" name="Text Box 11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2" name="Text Box 11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3" name="Text Box 11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4" name="Text Box 11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5" name="Text Box 114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6" name="Text Box 114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7" name="Text Box 114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8" name="Text Box 115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39" name="Text Box 11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0" name="Text Box 11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1" name="Text Box 11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2" name="Text Box 11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3" name="Text Box 115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4" name="Text Box 115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5" name="Text Box 115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6" name="Text Box 115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7" name="Text Box 11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8" name="Text Box 11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49" name="Text Box 11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0" name="Text Box 11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1" name="Text Box 116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2" name="Text Box 116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3" name="Text Box 116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4" name="Text Box 116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5" name="Text Box 116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6" name="Text Box 116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7" name="Text Box 116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8" name="Text Box 117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59" name="Text Box 117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0" name="Text Box 117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1" name="Text Box 117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2" name="Text Box 117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3" name="Text Box 117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4" name="Text Box 117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5" name="Text Box 117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6" name="Text Box 117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7" name="Text Box 118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8" name="Text Box 118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69" name="Text Box 118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0" name="Text Box 133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1" name="Text Box 133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2" name="Text Box 1337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3" name="Text Box 1338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4" name="Text Box 134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5" name="Text Box 134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6" name="Text Box 1345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7" name="Text Box 1346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8" name="Text Box 135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79" name="Text Box 135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80" name="Text Box 1353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81" name="Text Box 1354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82" name="Text Box 1359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83" name="Text Box 1360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84" name="Text Box 1361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114300</xdr:rowOff>
    </xdr:from>
    <xdr:ext cx="76200" cy="200025"/>
    <xdr:sp macro="" textlink="">
      <xdr:nvSpPr>
        <xdr:cNvPr id="7985" name="Text Box 1362"/>
        <xdr:cNvSpPr txBox="1">
          <a:spLocks noChangeArrowheads="1"/>
        </xdr:cNvSpPr>
      </xdr:nvSpPr>
      <xdr:spPr bwMode="auto">
        <a:xfrm>
          <a:off x="4838700" y="9194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86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87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88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89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990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991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992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993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94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95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96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7997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998" name="Text Box 1025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7999" name="Text Box 1034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8000" name="Text Box 1062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513</xdr:row>
      <xdr:rowOff>142875</xdr:rowOff>
    </xdr:from>
    <xdr:ext cx="76200" cy="200025"/>
    <xdr:sp macro="" textlink="">
      <xdr:nvSpPr>
        <xdr:cNvPr id="8001" name="Text Box 1069"/>
        <xdr:cNvSpPr txBox="1">
          <a:spLocks noChangeArrowheads="1"/>
        </xdr:cNvSpPr>
      </xdr:nvSpPr>
      <xdr:spPr bwMode="auto">
        <a:xfrm>
          <a:off x="4838700" y="9197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8002" name="Text Box 1025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8003" name="Text Box 1034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8004" name="Text Box 1062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512</xdr:row>
      <xdr:rowOff>142875</xdr:rowOff>
    </xdr:from>
    <xdr:ext cx="76200" cy="200025"/>
    <xdr:sp macro="" textlink="">
      <xdr:nvSpPr>
        <xdr:cNvPr id="8005" name="Text Box 1069"/>
        <xdr:cNvSpPr txBox="1">
          <a:spLocks noChangeArrowheads="1"/>
        </xdr:cNvSpPr>
      </xdr:nvSpPr>
      <xdr:spPr bwMode="auto">
        <a:xfrm>
          <a:off x="4838700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512</xdr:row>
      <xdr:rowOff>142875</xdr:rowOff>
    </xdr:from>
    <xdr:ext cx="76200" cy="200025"/>
    <xdr:sp macro="" textlink="">
      <xdr:nvSpPr>
        <xdr:cNvPr id="8006" name="Text Box 1025"/>
        <xdr:cNvSpPr txBox="1">
          <a:spLocks noChangeArrowheads="1"/>
        </xdr:cNvSpPr>
      </xdr:nvSpPr>
      <xdr:spPr bwMode="auto">
        <a:xfrm>
          <a:off x="5191125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512</xdr:row>
      <xdr:rowOff>142875</xdr:rowOff>
    </xdr:from>
    <xdr:ext cx="76200" cy="200025"/>
    <xdr:sp macro="" textlink="">
      <xdr:nvSpPr>
        <xdr:cNvPr id="8007" name="Text Box 1034"/>
        <xdr:cNvSpPr txBox="1">
          <a:spLocks noChangeArrowheads="1"/>
        </xdr:cNvSpPr>
      </xdr:nvSpPr>
      <xdr:spPr bwMode="auto">
        <a:xfrm>
          <a:off x="5191125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512</xdr:row>
      <xdr:rowOff>142875</xdr:rowOff>
    </xdr:from>
    <xdr:ext cx="76200" cy="200025"/>
    <xdr:sp macro="" textlink="">
      <xdr:nvSpPr>
        <xdr:cNvPr id="8008" name="Text Box 1062"/>
        <xdr:cNvSpPr txBox="1">
          <a:spLocks noChangeArrowheads="1"/>
        </xdr:cNvSpPr>
      </xdr:nvSpPr>
      <xdr:spPr bwMode="auto">
        <a:xfrm>
          <a:off x="5191125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352425</xdr:colOff>
      <xdr:row>512</xdr:row>
      <xdr:rowOff>142875</xdr:rowOff>
    </xdr:from>
    <xdr:ext cx="76200" cy="200025"/>
    <xdr:sp macro="" textlink="">
      <xdr:nvSpPr>
        <xdr:cNvPr id="8009" name="Text Box 1069"/>
        <xdr:cNvSpPr txBox="1">
          <a:spLocks noChangeArrowheads="1"/>
        </xdr:cNvSpPr>
      </xdr:nvSpPr>
      <xdr:spPr bwMode="auto">
        <a:xfrm>
          <a:off x="5191125" y="9177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9524</xdr:rowOff>
    </xdr:from>
    <xdr:to>
      <xdr:col>2</xdr:col>
      <xdr:colOff>409576</xdr:colOff>
      <xdr:row>7</xdr:row>
      <xdr:rowOff>152399</xdr:rowOff>
    </xdr:to>
    <xdr:pic>
      <xdr:nvPicPr>
        <xdr:cNvPr id="2" name="Picture 23" descr="i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54000" contrast="100000"/>
        </a:blip>
        <a:srcRect/>
        <a:stretch>
          <a:fillRect/>
        </a:stretch>
      </xdr:blipFill>
      <xdr:spPr bwMode="auto">
        <a:xfrm>
          <a:off x="28576" y="247649"/>
          <a:ext cx="1238250" cy="1114425"/>
        </a:xfrm>
        <a:prstGeom prst="rect">
          <a:avLst/>
        </a:prstGeom>
        <a:solidFill>
          <a:srgbClr val="000000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133350</xdr:colOff>
      <xdr:row>1</xdr:row>
      <xdr:rowOff>38100</xdr:rowOff>
    </xdr:from>
    <xdr:to>
      <xdr:col>9</xdr:col>
      <xdr:colOff>723900</xdr:colOff>
      <xdr:row>12</xdr:row>
      <xdr:rowOff>57150</xdr:rowOff>
    </xdr:to>
    <xdr:sp macro="" textlink="">
      <xdr:nvSpPr>
        <xdr:cNvPr id="3" name="AutoShape 150"/>
        <xdr:cNvSpPr>
          <a:spLocks noChangeArrowheads="1"/>
        </xdr:cNvSpPr>
      </xdr:nvSpPr>
      <xdr:spPr bwMode="auto">
        <a:xfrm flipV="1">
          <a:off x="4724400" y="323850"/>
          <a:ext cx="733425" cy="1895475"/>
        </a:xfrm>
        <a:prstGeom prst="downArrow">
          <a:avLst>
            <a:gd name="adj1" fmla="val 50000"/>
            <a:gd name="adj2" fmla="val 60413"/>
          </a:avLst>
        </a:prstGeom>
        <a:solidFill>
          <a:srgbClr val="00B050"/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5"/>
  <sheetViews>
    <sheetView workbookViewId="0"/>
  </sheetViews>
  <sheetFormatPr defaultRowHeight="12" customHeight="1"/>
  <cols>
    <col min="1" max="1" width="31.7109375" style="427" customWidth="1"/>
    <col min="2" max="2" width="12.5703125" style="428" customWidth="1"/>
    <col min="3" max="3" width="8.140625" style="423" customWidth="1"/>
    <col min="4" max="4" width="14.5703125" style="423" customWidth="1"/>
    <col min="5" max="5" width="15.140625" style="429" customWidth="1"/>
    <col min="6" max="6" width="10.85546875" style="423" customWidth="1"/>
    <col min="7" max="7" width="15.28515625" style="423" customWidth="1"/>
    <col min="8" max="8" width="9.28515625" style="423" bestFit="1" customWidth="1"/>
    <col min="9" max="9" width="16.42578125" style="423" bestFit="1" customWidth="1"/>
    <col min="10" max="10" width="14.5703125" style="423" customWidth="1"/>
    <col min="11" max="11" width="9.28515625" style="423" bestFit="1" customWidth="1"/>
    <col min="12" max="12" width="9.140625" style="423"/>
    <col min="13" max="14" width="9.28515625" style="423" bestFit="1" customWidth="1"/>
    <col min="15" max="15" width="16.42578125" style="423" bestFit="1" customWidth="1"/>
    <col min="16" max="16" width="20.42578125" style="423" bestFit="1" customWidth="1"/>
    <col min="17" max="17" width="22" style="423" bestFit="1" customWidth="1"/>
    <col min="18" max="18" width="9.140625" style="423"/>
    <col min="19" max="19" width="21" style="423" bestFit="1" customWidth="1"/>
    <col min="20" max="16384" width="9.140625" style="423"/>
  </cols>
  <sheetData>
    <row r="1" spans="1:14" ht="22.5">
      <c r="A1" s="781" t="s">
        <v>966</v>
      </c>
      <c r="B1" s="420"/>
      <c r="C1" s="421"/>
      <c r="D1" s="422"/>
      <c r="E1" s="422"/>
      <c r="F1" s="422"/>
      <c r="G1" s="422"/>
      <c r="H1" s="423" t="s">
        <v>77</v>
      </c>
      <c r="J1" s="424"/>
      <c r="K1" s="423" t="s">
        <v>77</v>
      </c>
    </row>
    <row r="2" spans="1:14" ht="15.75">
      <c r="A2" s="782" t="s">
        <v>967</v>
      </c>
      <c r="B2" s="420"/>
      <c r="C2" s="422"/>
      <c r="D2" s="422"/>
      <c r="E2" s="422"/>
      <c r="F2" s="422"/>
      <c r="G2" s="422"/>
      <c r="N2" s="423" t="s">
        <v>77</v>
      </c>
    </row>
    <row r="3" spans="1:14" ht="15.75">
      <c r="A3" s="783" t="s">
        <v>968</v>
      </c>
      <c r="B3" s="420"/>
      <c r="C3" s="422"/>
      <c r="D3" s="422"/>
      <c r="E3" s="422"/>
      <c r="F3" s="422"/>
      <c r="G3" s="422"/>
    </row>
    <row r="4" spans="1:14" ht="15.75">
      <c r="A4" s="425" t="s">
        <v>1376</v>
      </c>
      <c r="B4" s="426"/>
      <c r="C4" s="422"/>
      <c r="D4" s="422"/>
      <c r="E4" s="422"/>
      <c r="F4" s="422"/>
      <c r="G4" s="422"/>
    </row>
    <row r="5" spans="1:14" ht="15.75">
      <c r="A5" s="422" t="s">
        <v>1375</v>
      </c>
      <c r="B5" s="420"/>
      <c r="C5" s="422"/>
      <c r="D5" s="422"/>
      <c r="E5" s="422"/>
      <c r="F5" s="422"/>
      <c r="G5" s="422"/>
      <c r="N5" s="423" t="s">
        <v>77</v>
      </c>
    </row>
    <row r="6" spans="1:14" ht="16.5" thickBot="1">
      <c r="D6" s="423" t="s">
        <v>77</v>
      </c>
    </row>
    <row r="7" spans="1:14" ht="15.75">
      <c r="A7" s="430" t="s">
        <v>969</v>
      </c>
      <c r="B7" s="431"/>
      <c r="C7" s="432"/>
      <c r="D7" s="433">
        <v>54000</v>
      </c>
      <c r="E7" s="434" t="s">
        <v>970</v>
      </c>
      <c r="F7" s="434"/>
      <c r="G7" s="435">
        <v>3156.55</v>
      </c>
      <c r="I7" s="436">
        <f>D8-D7</f>
        <v>88000</v>
      </c>
    </row>
    <row r="8" spans="1:14" ht="15.75">
      <c r="A8" s="437" t="s">
        <v>971</v>
      </c>
      <c r="B8" s="438"/>
      <c r="C8" s="439"/>
      <c r="D8" s="440">
        <f>SUM(F128:F451)</f>
        <v>142000</v>
      </c>
      <c r="E8" s="441" t="s">
        <v>972</v>
      </c>
      <c r="F8" s="441"/>
      <c r="G8" s="442">
        <f>Q452</f>
        <v>3199.5801466693142</v>
      </c>
    </row>
    <row r="9" spans="1:14" ht="16.5" customHeight="1">
      <c r="A9" s="443"/>
      <c r="B9" s="444"/>
      <c r="C9" s="439"/>
      <c r="D9" s="440"/>
      <c r="E9" s="441" t="s">
        <v>408</v>
      </c>
      <c r="F9" s="445"/>
      <c r="G9" s="446">
        <f>(G8-G7)</f>
        <v>43.030146669314036</v>
      </c>
    </row>
    <row r="10" spans="1:14" ht="15.75">
      <c r="A10" s="443"/>
      <c r="B10" s="444"/>
      <c r="C10" s="439"/>
      <c r="D10" s="447"/>
      <c r="E10" s="448"/>
      <c r="F10" s="448"/>
      <c r="G10" s="449"/>
      <c r="K10" s="423" t="s">
        <v>77</v>
      </c>
    </row>
    <row r="11" spans="1:14" ht="15.75">
      <c r="A11" s="443" t="s">
        <v>77</v>
      </c>
      <c r="B11" s="444"/>
      <c r="C11" s="439"/>
      <c r="D11" s="447"/>
      <c r="E11" s="448"/>
      <c r="F11" s="448"/>
      <c r="G11" s="449"/>
    </row>
    <row r="12" spans="1:14" ht="16.5" thickBot="1">
      <c r="A12" s="450"/>
      <c r="B12" s="451"/>
      <c r="C12" s="452"/>
      <c r="D12" s="453"/>
      <c r="E12" s="454"/>
      <c r="F12" s="455"/>
      <c r="G12" s="456"/>
    </row>
    <row r="13" spans="1:14" ht="15.75">
      <c r="D13" s="457"/>
    </row>
    <row r="14" spans="1:14" ht="15.75">
      <c r="A14" s="427" t="s">
        <v>973</v>
      </c>
      <c r="D14" s="458">
        <f>(D15+G14)-(G15)</f>
        <v>141</v>
      </c>
      <c r="E14" s="459" t="s">
        <v>974</v>
      </c>
      <c r="F14" s="457" t="s">
        <v>975</v>
      </c>
      <c r="G14" s="458">
        <f>SUM(K19:K445)</f>
        <v>0</v>
      </c>
      <c r="I14" s="436"/>
    </row>
    <row r="15" spans="1:14" ht="15.75">
      <c r="A15" s="427" t="s">
        <v>976</v>
      </c>
      <c r="D15" s="460">
        <f>SUM(I128:I440)</f>
        <v>124</v>
      </c>
      <c r="E15" s="429" t="s">
        <v>409</v>
      </c>
      <c r="F15" s="457" t="s">
        <v>975</v>
      </c>
      <c r="G15" s="458">
        <f>SUM(H130:H440)</f>
        <v>-17</v>
      </c>
      <c r="I15" s="436" t="s">
        <v>77</v>
      </c>
    </row>
    <row r="16" spans="1:14" ht="16.5" thickBot="1">
      <c r="A16" s="445" t="s">
        <v>77</v>
      </c>
      <c r="B16" s="444"/>
      <c r="C16" s="439"/>
      <c r="D16" s="447"/>
      <c r="E16" s="461"/>
      <c r="F16" s="447"/>
      <c r="G16" s="447"/>
      <c r="I16" s="436"/>
    </row>
    <row r="17" spans="1:9" ht="16.5" thickBot="1">
      <c r="A17" s="462" t="s">
        <v>977</v>
      </c>
      <c r="B17" s="463" t="s">
        <v>978</v>
      </c>
      <c r="C17" s="464"/>
      <c r="D17" s="465" t="s">
        <v>79</v>
      </c>
      <c r="E17" s="465" t="s">
        <v>80</v>
      </c>
      <c r="F17" s="465" t="s">
        <v>410</v>
      </c>
      <c r="G17" s="466" t="s">
        <v>979</v>
      </c>
      <c r="I17" s="436" t="s">
        <v>77</v>
      </c>
    </row>
    <row r="18" spans="1:9" ht="15.75">
      <c r="A18" s="467"/>
      <c r="B18" s="444"/>
      <c r="C18" s="468"/>
      <c r="D18" s="447"/>
      <c r="E18" s="461"/>
      <c r="F18" s="447"/>
      <c r="G18" s="447"/>
      <c r="I18" s="436" t="s">
        <v>77</v>
      </c>
    </row>
    <row r="19" spans="1:9" ht="15.75">
      <c r="A19" s="469" t="s">
        <v>260</v>
      </c>
      <c r="B19" s="470"/>
      <c r="C19" s="471"/>
      <c r="D19" s="436"/>
      <c r="F19" s="423" t="s">
        <v>77</v>
      </c>
    </row>
    <row r="20" spans="1:9" ht="15.75">
      <c r="A20" s="472"/>
      <c r="B20" s="473"/>
      <c r="C20" s="471"/>
      <c r="D20" s="436" t="s">
        <v>77</v>
      </c>
    </row>
    <row r="21" spans="1:9" ht="15.75">
      <c r="A21" s="474" t="s">
        <v>980</v>
      </c>
      <c r="B21" s="475" t="s">
        <v>863</v>
      </c>
      <c r="C21" s="471"/>
      <c r="D21" s="436"/>
    </row>
    <row r="22" spans="1:9" ht="15.75">
      <c r="A22" s="476" t="s">
        <v>251</v>
      </c>
      <c r="B22" s="473"/>
      <c r="C22" s="471"/>
      <c r="D22" s="436"/>
      <c r="E22" s="477">
        <v>10.031499999999999</v>
      </c>
      <c r="F22" s="478">
        <v>0</v>
      </c>
      <c r="G22" s="479">
        <v>0</v>
      </c>
    </row>
    <row r="23" spans="1:9" ht="15.75">
      <c r="A23" s="476" t="s">
        <v>304</v>
      </c>
      <c r="B23" s="473"/>
      <c r="C23" s="471"/>
      <c r="D23" s="436"/>
      <c r="E23" s="477">
        <v>10.031499999999999</v>
      </c>
      <c r="F23" s="478">
        <v>0</v>
      </c>
      <c r="G23" s="479">
        <v>0</v>
      </c>
    </row>
    <row r="24" spans="1:9" ht="15.75">
      <c r="A24" s="472" t="s">
        <v>981</v>
      </c>
      <c r="B24" s="475" t="s">
        <v>412</v>
      </c>
      <c r="I24" s="423" t="s">
        <v>77</v>
      </c>
    </row>
    <row r="25" spans="1:9" ht="15.75">
      <c r="A25" s="476" t="s">
        <v>251</v>
      </c>
      <c r="B25" s="475"/>
      <c r="D25" s="480" t="s">
        <v>77</v>
      </c>
      <c r="E25" s="477">
        <v>12.7</v>
      </c>
      <c r="F25" s="478">
        <v>0</v>
      </c>
      <c r="G25" s="479">
        <v>0</v>
      </c>
    </row>
    <row r="26" spans="1:9" ht="15.75">
      <c r="A26" s="476" t="s">
        <v>304</v>
      </c>
      <c r="B26" s="475"/>
      <c r="C26" s="471"/>
      <c r="D26" s="480"/>
      <c r="E26" s="477">
        <v>12.37</v>
      </c>
      <c r="F26" s="478">
        <v>0</v>
      </c>
      <c r="G26" s="479">
        <v>0</v>
      </c>
    </row>
    <row r="27" spans="1:9" ht="15.75">
      <c r="A27" s="472" t="s">
        <v>151</v>
      </c>
      <c r="B27" s="475" t="s">
        <v>411</v>
      </c>
    </row>
    <row r="28" spans="1:9" ht="15.75">
      <c r="A28" s="476" t="s">
        <v>251</v>
      </c>
      <c r="B28" s="475"/>
      <c r="D28" s="480" t="s">
        <v>77</v>
      </c>
      <c r="E28" s="477">
        <v>44.604599999999998</v>
      </c>
      <c r="F28" s="478">
        <v>0</v>
      </c>
      <c r="G28" s="479">
        <v>0</v>
      </c>
    </row>
    <row r="29" spans="1:9" ht="15.75">
      <c r="A29" s="476" t="s">
        <v>304</v>
      </c>
      <c r="B29" s="475"/>
      <c r="D29" s="480"/>
      <c r="E29" s="477">
        <v>44.4358</v>
      </c>
      <c r="F29" s="478">
        <v>0</v>
      </c>
      <c r="G29" s="479">
        <v>0</v>
      </c>
    </row>
    <row r="30" spans="1:9" ht="15.75">
      <c r="A30" s="481" t="s">
        <v>982</v>
      </c>
      <c r="B30" s="475" t="s">
        <v>866</v>
      </c>
      <c r="D30" s="480"/>
      <c r="E30" s="477"/>
      <c r="F30" s="478"/>
      <c r="G30" s="479"/>
    </row>
    <row r="31" spans="1:9" ht="15.75">
      <c r="A31" s="476" t="s">
        <v>251</v>
      </c>
      <c r="B31" s="475"/>
      <c r="C31" s="471"/>
      <c r="D31" s="480"/>
      <c r="E31" s="477">
        <v>112.4828</v>
      </c>
      <c r="F31" s="478">
        <v>0</v>
      </c>
      <c r="G31" s="479">
        <v>0</v>
      </c>
    </row>
    <row r="32" spans="1:9" ht="15.75">
      <c r="A32" s="476" t="s">
        <v>304</v>
      </c>
      <c r="B32" s="475"/>
      <c r="E32" s="477">
        <v>111.7595</v>
      </c>
      <c r="F32" s="478">
        <v>0</v>
      </c>
      <c r="G32" s="479">
        <v>0</v>
      </c>
    </row>
    <row r="33" spans="1:16" ht="15.75">
      <c r="A33" s="472" t="s">
        <v>310</v>
      </c>
      <c r="B33" s="475" t="s">
        <v>413</v>
      </c>
      <c r="D33" s="480"/>
      <c r="J33" s="482"/>
    </row>
    <row r="34" spans="1:16" ht="15.75">
      <c r="A34" s="476" t="s">
        <v>251</v>
      </c>
      <c r="B34" s="475"/>
      <c r="C34" s="471"/>
      <c r="D34" s="480"/>
      <c r="E34" s="477">
        <v>114.4704</v>
      </c>
      <c r="F34" s="478">
        <v>0</v>
      </c>
      <c r="G34" s="479">
        <v>0</v>
      </c>
    </row>
    <row r="35" spans="1:16" ht="15.75">
      <c r="A35" s="476" t="s">
        <v>304</v>
      </c>
      <c r="B35" s="475"/>
      <c r="E35" s="477">
        <v>113.9973</v>
      </c>
      <c r="F35" s="478">
        <v>0</v>
      </c>
      <c r="G35" s="479">
        <v>0</v>
      </c>
    </row>
    <row r="36" spans="1:16" ht="15.75">
      <c r="A36" s="472" t="s">
        <v>100</v>
      </c>
      <c r="B36" s="475" t="s">
        <v>414</v>
      </c>
      <c r="D36" s="480"/>
    </row>
    <row r="37" spans="1:16" ht="15.75">
      <c r="A37" s="476" t="s">
        <v>251</v>
      </c>
      <c r="B37" s="475"/>
      <c r="D37" s="480"/>
      <c r="E37" s="477">
        <v>100.7563</v>
      </c>
      <c r="F37" s="478">
        <v>0</v>
      </c>
      <c r="G37" s="479">
        <v>0</v>
      </c>
    </row>
    <row r="38" spans="1:16" ht="15.75">
      <c r="A38" s="476" t="s">
        <v>304</v>
      </c>
      <c r="B38" s="475"/>
      <c r="D38" s="480"/>
      <c r="E38" s="477">
        <v>100.7248</v>
      </c>
      <c r="F38" s="478">
        <v>0</v>
      </c>
      <c r="G38" s="479">
        <v>0</v>
      </c>
    </row>
    <row r="39" spans="1:16" ht="15.75">
      <c r="A39" s="472" t="s">
        <v>101</v>
      </c>
      <c r="B39" s="475" t="s">
        <v>415</v>
      </c>
      <c r="D39" s="480"/>
    </row>
    <row r="40" spans="1:16" ht="15.75">
      <c r="A40" s="476" t="s">
        <v>251</v>
      </c>
      <c r="B40" s="475"/>
      <c r="C40" s="471"/>
      <c r="D40" s="480"/>
      <c r="E40" s="477">
        <v>100.7497</v>
      </c>
      <c r="F40" s="478">
        <v>0</v>
      </c>
      <c r="G40" s="479">
        <v>0</v>
      </c>
      <c r="P40" s="423" t="s">
        <v>983</v>
      </c>
    </row>
    <row r="41" spans="1:16" ht="15.75">
      <c r="A41" s="476" t="s">
        <v>304</v>
      </c>
      <c r="B41" s="475"/>
      <c r="E41" s="477">
        <v>100.7497</v>
      </c>
      <c r="F41" s="478">
        <v>0</v>
      </c>
      <c r="G41" s="479">
        <v>0</v>
      </c>
    </row>
    <row r="42" spans="1:16" ht="15.75">
      <c r="A42" s="472" t="s">
        <v>858</v>
      </c>
      <c r="B42" s="475" t="s">
        <v>867</v>
      </c>
      <c r="E42" s="477"/>
      <c r="F42" s="478"/>
      <c r="G42" s="479"/>
    </row>
    <row r="43" spans="1:16" ht="15.75">
      <c r="A43" s="476" t="s">
        <v>251</v>
      </c>
      <c r="B43" s="475"/>
      <c r="E43" s="477">
        <v>101.1225</v>
      </c>
      <c r="F43" s="478">
        <v>0</v>
      </c>
      <c r="G43" s="479">
        <v>0</v>
      </c>
    </row>
    <row r="44" spans="1:16" ht="15.75">
      <c r="A44" s="476" t="s">
        <v>304</v>
      </c>
      <c r="B44" s="475"/>
      <c r="E44" s="477">
        <v>101.0812</v>
      </c>
      <c r="F44" s="478">
        <v>0</v>
      </c>
      <c r="G44" s="479">
        <v>0</v>
      </c>
    </row>
    <row r="45" spans="1:16" ht="15.75">
      <c r="A45" s="472" t="s">
        <v>249</v>
      </c>
      <c r="B45" s="475" t="s">
        <v>416</v>
      </c>
      <c r="E45" s="483" t="s">
        <v>77</v>
      </c>
    </row>
    <row r="46" spans="1:16" ht="15.75">
      <c r="A46" s="476" t="s">
        <v>251</v>
      </c>
      <c r="B46" s="475"/>
      <c r="D46" s="480"/>
      <c r="E46" s="477">
        <v>84.22</v>
      </c>
      <c r="F46" s="478">
        <v>0</v>
      </c>
      <c r="G46" s="479">
        <v>0</v>
      </c>
      <c r="I46" s="423" t="s">
        <v>77</v>
      </c>
    </row>
    <row r="47" spans="1:16" ht="15.75">
      <c r="A47" s="476" t="s">
        <v>252</v>
      </c>
      <c r="B47" s="475"/>
      <c r="C47" s="471"/>
      <c r="D47" s="480"/>
      <c r="E47" s="477">
        <v>82.56</v>
      </c>
      <c r="F47" s="478">
        <v>0</v>
      </c>
      <c r="G47" s="479">
        <v>0</v>
      </c>
      <c r="I47" s="423" t="s">
        <v>77</v>
      </c>
    </row>
    <row r="48" spans="1:16" ht="15.75">
      <c r="A48" s="472" t="s">
        <v>87</v>
      </c>
      <c r="B48" s="475" t="s">
        <v>417</v>
      </c>
      <c r="E48" s="483" t="s">
        <v>77</v>
      </c>
    </row>
    <row r="49" spans="1:7" ht="15.75">
      <c r="A49" s="476" t="s">
        <v>251</v>
      </c>
      <c r="B49" s="475"/>
      <c r="D49" s="480"/>
      <c r="E49" s="477">
        <v>102.3</v>
      </c>
      <c r="F49" s="478">
        <v>0</v>
      </c>
      <c r="G49" s="479">
        <v>0</v>
      </c>
    </row>
    <row r="50" spans="1:7" ht="15.75">
      <c r="A50" s="476" t="s">
        <v>252</v>
      </c>
      <c r="B50" s="475"/>
      <c r="C50" s="484"/>
      <c r="D50" s="480"/>
      <c r="E50" s="477">
        <v>102.3</v>
      </c>
      <c r="F50" s="478">
        <v>0</v>
      </c>
      <c r="G50" s="479">
        <v>0</v>
      </c>
    </row>
    <row r="51" spans="1:7" ht="15.75">
      <c r="A51" s="485" t="s">
        <v>1272</v>
      </c>
      <c r="B51" s="486" t="s">
        <v>1271</v>
      </c>
      <c r="C51" s="484"/>
      <c r="E51" s="483" t="s">
        <v>77</v>
      </c>
    </row>
    <row r="52" spans="1:7" ht="15.75">
      <c r="A52" s="476" t="s">
        <v>251</v>
      </c>
      <c r="B52" s="475"/>
      <c r="C52" s="484"/>
      <c r="D52" s="487"/>
      <c r="E52" s="477">
        <v>58.58</v>
      </c>
      <c r="F52" s="488">
        <v>0</v>
      </c>
      <c r="G52" s="479">
        <v>0</v>
      </c>
    </row>
    <row r="53" spans="1:7" ht="15.75">
      <c r="A53" s="476" t="s">
        <v>252</v>
      </c>
      <c r="B53" s="475"/>
      <c r="C53" s="484"/>
      <c r="D53" s="487"/>
      <c r="E53" s="477">
        <v>57.07</v>
      </c>
      <c r="F53" s="488">
        <v>0</v>
      </c>
      <c r="G53" s="479">
        <v>0</v>
      </c>
    </row>
    <row r="54" spans="1:7" ht="15.75">
      <c r="A54" s="485" t="s">
        <v>984</v>
      </c>
      <c r="B54" s="486" t="s">
        <v>418</v>
      </c>
      <c r="C54" s="484"/>
      <c r="E54" s="483" t="s">
        <v>77</v>
      </c>
    </row>
    <row r="55" spans="1:7" ht="15.75">
      <c r="A55" s="476" t="s">
        <v>251</v>
      </c>
      <c r="B55" s="475"/>
      <c r="C55" s="484"/>
      <c r="D55" s="487"/>
      <c r="E55" s="477">
        <v>50.79</v>
      </c>
      <c r="F55" s="488">
        <v>0</v>
      </c>
      <c r="G55" s="479">
        <v>0</v>
      </c>
    </row>
    <row r="56" spans="1:7" ht="15.75">
      <c r="A56" s="476" t="s">
        <v>252</v>
      </c>
      <c r="B56" s="475"/>
      <c r="C56" s="484"/>
      <c r="D56" s="487"/>
      <c r="E56" s="477">
        <v>50.74</v>
      </c>
      <c r="F56" s="488">
        <v>0</v>
      </c>
      <c r="G56" s="479">
        <v>0</v>
      </c>
    </row>
    <row r="57" spans="1:7" ht="15.75">
      <c r="A57" s="423" t="s">
        <v>176</v>
      </c>
      <c r="B57" s="475" t="s">
        <v>419</v>
      </c>
      <c r="C57" s="484"/>
      <c r="D57" s="487"/>
      <c r="E57" s="477"/>
      <c r="F57" s="488"/>
      <c r="G57" s="479"/>
    </row>
    <row r="58" spans="1:7" ht="15.75">
      <c r="A58" s="476" t="s">
        <v>251</v>
      </c>
      <c r="B58" s="475"/>
      <c r="C58" s="484"/>
      <c r="D58" s="487"/>
      <c r="E58" s="477">
        <v>50.31</v>
      </c>
      <c r="F58" s="488">
        <v>0</v>
      </c>
      <c r="G58" s="479">
        <v>0</v>
      </c>
    </row>
    <row r="59" spans="1:7" ht="15.75">
      <c r="A59" s="476" t="s">
        <v>252</v>
      </c>
      <c r="B59" s="475"/>
      <c r="C59" s="484"/>
      <c r="D59" s="487"/>
      <c r="E59" s="477">
        <v>50.31</v>
      </c>
      <c r="F59" s="488">
        <v>0</v>
      </c>
      <c r="G59" s="479">
        <v>0</v>
      </c>
    </row>
    <row r="60" spans="1:7" ht="15.75">
      <c r="A60" s="472" t="s">
        <v>985</v>
      </c>
      <c r="B60" s="475" t="s">
        <v>420</v>
      </c>
      <c r="C60" s="484"/>
      <c r="D60" s="487"/>
      <c r="E60" s="477"/>
      <c r="F60" s="488"/>
      <c r="G60" s="479"/>
    </row>
    <row r="61" spans="1:7" ht="15.75">
      <c r="A61" s="476" t="s">
        <v>251</v>
      </c>
      <c r="B61" s="475"/>
      <c r="C61" s="484"/>
      <c r="D61" s="487"/>
      <c r="E61" s="477">
        <v>54.11</v>
      </c>
      <c r="F61" s="488">
        <v>0</v>
      </c>
      <c r="G61" s="479">
        <v>0</v>
      </c>
    </row>
    <row r="62" spans="1:7" ht="15.75">
      <c r="A62" s="476" t="s">
        <v>252</v>
      </c>
      <c r="B62" s="475"/>
      <c r="C62" s="484"/>
      <c r="D62" s="487"/>
      <c r="E62" s="477">
        <v>54.11</v>
      </c>
      <c r="F62" s="488">
        <v>0</v>
      </c>
      <c r="G62" s="479">
        <v>0</v>
      </c>
    </row>
    <row r="63" spans="1:7" ht="15.75">
      <c r="A63" s="423" t="s">
        <v>12</v>
      </c>
      <c r="B63" s="475" t="s">
        <v>986</v>
      </c>
      <c r="C63" s="484"/>
      <c r="D63" s="487"/>
      <c r="E63" s="477"/>
      <c r="F63" s="488"/>
      <c r="G63" s="479"/>
    </row>
    <row r="64" spans="1:7" ht="15.75">
      <c r="A64" s="476" t="s">
        <v>251</v>
      </c>
      <c r="B64" s="475"/>
      <c r="C64" s="484"/>
      <c r="D64" s="487"/>
      <c r="E64" s="477">
        <v>50.59</v>
      </c>
      <c r="F64" s="488">
        <v>0</v>
      </c>
      <c r="G64" s="479">
        <v>0</v>
      </c>
    </row>
    <row r="65" spans="1:14" ht="15.75">
      <c r="A65" s="476" t="s">
        <v>252</v>
      </c>
      <c r="B65" s="475"/>
      <c r="C65" s="484"/>
      <c r="D65" s="487"/>
      <c r="E65" s="477">
        <v>50.3</v>
      </c>
      <c r="F65" s="488">
        <v>0</v>
      </c>
      <c r="G65" s="479">
        <v>0</v>
      </c>
    </row>
    <row r="66" spans="1:14" ht="15.75">
      <c r="A66" s="472" t="s">
        <v>987</v>
      </c>
      <c r="B66" s="475" t="s">
        <v>421</v>
      </c>
      <c r="C66" s="484"/>
      <c r="D66" s="487"/>
      <c r="E66" s="477"/>
      <c r="F66" s="488"/>
      <c r="G66" s="479"/>
    </row>
    <row r="67" spans="1:14" ht="15.75">
      <c r="A67" s="476" t="s">
        <v>251</v>
      </c>
      <c r="B67" s="475"/>
      <c r="C67" s="484"/>
      <c r="D67" s="487"/>
      <c r="E67" s="477">
        <v>10.416499999999999</v>
      </c>
      <c r="F67" s="488">
        <v>0</v>
      </c>
      <c r="G67" s="479">
        <v>0</v>
      </c>
    </row>
    <row r="68" spans="1:14" ht="15.75">
      <c r="A68" s="476" t="s">
        <v>252</v>
      </c>
      <c r="B68" s="475"/>
      <c r="C68" s="484"/>
      <c r="D68" s="487"/>
      <c r="E68" s="477">
        <v>10.3134</v>
      </c>
      <c r="F68" s="488">
        <v>0</v>
      </c>
      <c r="G68" s="479">
        <v>0</v>
      </c>
    </row>
    <row r="69" spans="1:14" ht="15.75">
      <c r="A69" s="472" t="s">
        <v>263</v>
      </c>
      <c r="B69" s="475" t="s">
        <v>422</v>
      </c>
      <c r="C69" s="484"/>
      <c r="D69" s="487"/>
      <c r="E69" s="477"/>
      <c r="F69" s="488"/>
      <c r="G69" s="479"/>
    </row>
    <row r="70" spans="1:14" ht="15.75">
      <c r="A70" s="476" t="s">
        <v>251</v>
      </c>
      <c r="B70" s="475"/>
      <c r="C70" s="484"/>
      <c r="D70" s="487"/>
      <c r="E70" s="477">
        <v>10.110300000000001</v>
      </c>
      <c r="F70" s="488">
        <v>0</v>
      </c>
      <c r="G70" s="479">
        <v>0</v>
      </c>
    </row>
    <row r="71" spans="1:14" ht="15.75">
      <c r="A71" s="476" t="s">
        <v>252</v>
      </c>
      <c r="B71" s="475"/>
      <c r="C71" s="484"/>
      <c r="D71" s="487"/>
      <c r="E71" s="477">
        <v>10.010199999999999</v>
      </c>
      <c r="F71" s="488">
        <v>0</v>
      </c>
      <c r="G71" s="479">
        <v>0</v>
      </c>
    </row>
    <row r="72" spans="1:14" ht="15.75">
      <c r="A72" s="485" t="s">
        <v>988</v>
      </c>
      <c r="B72" s="486" t="s">
        <v>423</v>
      </c>
      <c r="C72" s="484"/>
      <c r="E72" s="483" t="s">
        <v>77</v>
      </c>
    </row>
    <row r="73" spans="1:14" ht="15.75">
      <c r="A73" s="476" t="s">
        <v>251</v>
      </c>
      <c r="B73" s="475"/>
      <c r="C73" s="484"/>
      <c r="D73" s="487"/>
      <c r="E73" s="477">
        <v>50.427100000000003</v>
      </c>
      <c r="F73" s="488">
        <v>0</v>
      </c>
      <c r="G73" s="479">
        <v>0</v>
      </c>
    </row>
    <row r="74" spans="1:14" ht="15.75">
      <c r="A74" s="476" t="s">
        <v>252</v>
      </c>
      <c r="B74" s="475"/>
      <c r="C74" s="484"/>
      <c r="D74" s="487"/>
      <c r="E74" s="477">
        <v>50.427100000000003</v>
      </c>
      <c r="F74" s="488">
        <v>0</v>
      </c>
      <c r="G74" s="479">
        <v>0</v>
      </c>
    </row>
    <row r="75" spans="1:14" ht="15.75">
      <c r="A75" s="427" t="s">
        <v>989</v>
      </c>
      <c r="B75" s="486" t="s">
        <v>424</v>
      </c>
      <c r="C75" s="484"/>
      <c r="E75" s="483" t="s">
        <v>77</v>
      </c>
      <c r="H75" s="488" t="s">
        <v>77</v>
      </c>
      <c r="I75" s="489" t="s">
        <v>77</v>
      </c>
      <c r="J75" s="489" t="s">
        <v>77</v>
      </c>
      <c r="K75" s="489" t="s">
        <v>77</v>
      </c>
      <c r="M75" s="489" t="s">
        <v>77</v>
      </c>
      <c r="N75" s="488">
        <v>0</v>
      </c>
    </row>
    <row r="76" spans="1:14" ht="15.75">
      <c r="A76" s="476" t="s">
        <v>251</v>
      </c>
      <c r="B76" s="475"/>
      <c r="C76" s="484"/>
      <c r="D76" s="487"/>
      <c r="E76" s="477">
        <v>7.68</v>
      </c>
      <c r="F76" s="488">
        <v>0</v>
      </c>
      <c r="G76" s="479">
        <v>0</v>
      </c>
      <c r="H76" s="488"/>
      <c r="I76" s="489"/>
      <c r="J76" s="489"/>
      <c r="K76" s="489"/>
      <c r="M76" s="489"/>
      <c r="N76" s="488"/>
    </row>
    <row r="77" spans="1:14" ht="15.75">
      <c r="A77" s="476" t="s">
        <v>252</v>
      </c>
      <c r="B77" s="475"/>
      <c r="C77" s="484"/>
      <c r="D77" s="487"/>
      <c r="E77" s="477">
        <v>7.53</v>
      </c>
      <c r="F77" s="488">
        <v>0</v>
      </c>
      <c r="G77" s="479">
        <v>0</v>
      </c>
      <c r="H77" s="488"/>
      <c r="I77" s="489"/>
      <c r="J77" s="489"/>
      <c r="K77" s="489"/>
      <c r="M77" s="489"/>
      <c r="N77" s="488"/>
    </row>
    <row r="78" spans="1:14" ht="15.75">
      <c r="A78" s="485" t="s">
        <v>990</v>
      </c>
      <c r="B78" s="475" t="s">
        <v>425</v>
      </c>
      <c r="C78" s="484"/>
      <c r="D78" s="487"/>
      <c r="E78" s="477"/>
      <c r="F78" s="488"/>
      <c r="G78" s="479"/>
      <c r="H78" s="488"/>
      <c r="I78" s="489"/>
      <c r="J78" s="489"/>
      <c r="K78" s="489"/>
      <c r="M78" s="489"/>
      <c r="N78" s="488"/>
    </row>
    <row r="79" spans="1:14" ht="15.75">
      <c r="A79" s="476" t="s">
        <v>251</v>
      </c>
      <c r="B79" s="475"/>
      <c r="C79" s="484"/>
      <c r="D79" s="487"/>
      <c r="E79" s="477">
        <v>10.54</v>
      </c>
      <c r="F79" s="488">
        <v>0</v>
      </c>
      <c r="G79" s="479">
        <v>0</v>
      </c>
      <c r="H79" s="488"/>
      <c r="I79" s="489"/>
      <c r="J79" s="489"/>
      <c r="K79" s="489"/>
      <c r="M79" s="489"/>
      <c r="N79" s="488"/>
    </row>
    <row r="80" spans="1:14" ht="15.75">
      <c r="A80" s="476" t="s">
        <v>252</v>
      </c>
      <c r="B80" s="475"/>
      <c r="C80" s="484"/>
      <c r="D80" s="487"/>
      <c r="E80" s="477">
        <v>10.54</v>
      </c>
      <c r="F80" s="488">
        <v>0</v>
      </c>
      <c r="G80" s="479">
        <v>0</v>
      </c>
      <c r="H80" s="488"/>
      <c r="I80" s="489"/>
      <c r="J80" s="489"/>
      <c r="K80" s="489"/>
      <c r="M80" s="489"/>
      <c r="N80" s="488"/>
    </row>
    <row r="81" spans="1:14" ht="15.75">
      <c r="A81" s="485" t="s">
        <v>991</v>
      </c>
      <c r="B81" s="486" t="s">
        <v>426</v>
      </c>
      <c r="C81" s="484"/>
      <c r="D81" s="487"/>
      <c r="E81" s="477" t="s">
        <v>77</v>
      </c>
      <c r="F81" s="488" t="s">
        <v>77</v>
      </c>
      <c r="G81" s="479"/>
      <c r="H81" s="488"/>
      <c r="I81" s="489"/>
      <c r="J81" s="489"/>
      <c r="K81" s="489"/>
      <c r="M81" s="489"/>
      <c r="N81" s="488"/>
    </row>
    <row r="82" spans="1:14" ht="15.75">
      <c r="A82" s="476" t="s">
        <v>251</v>
      </c>
      <c r="B82" s="475"/>
      <c r="C82" s="484"/>
      <c r="D82" s="487"/>
      <c r="E82" s="477">
        <v>48.36</v>
      </c>
      <c r="F82" s="488">
        <v>0</v>
      </c>
      <c r="G82" s="479">
        <v>0</v>
      </c>
      <c r="H82" s="488"/>
      <c r="I82" s="489"/>
      <c r="J82" s="489"/>
      <c r="K82" s="489"/>
      <c r="M82" s="489"/>
      <c r="N82" s="488">
        <v>0</v>
      </c>
    </row>
    <row r="83" spans="1:14" ht="15.75">
      <c r="A83" s="476" t="s">
        <v>252</v>
      </c>
      <c r="B83" s="475"/>
      <c r="C83" s="484"/>
      <c r="D83" s="487"/>
      <c r="E83" s="477">
        <v>48.31</v>
      </c>
      <c r="F83" s="488">
        <v>0</v>
      </c>
      <c r="G83" s="479">
        <v>0</v>
      </c>
      <c r="H83" s="488"/>
      <c r="I83" s="489"/>
      <c r="J83" s="489"/>
      <c r="K83" s="489"/>
      <c r="M83" s="489"/>
      <c r="N83" s="488">
        <v>0</v>
      </c>
    </row>
    <row r="84" spans="1:14" ht="15.75">
      <c r="A84" s="490" t="s">
        <v>312</v>
      </c>
      <c r="B84" s="475" t="s">
        <v>427</v>
      </c>
      <c r="C84" s="484"/>
      <c r="D84" s="487"/>
      <c r="E84" s="477"/>
      <c r="F84" s="488"/>
      <c r="G84" s="479"/>
      <c r="H84" s="488"/>
      <c r="I84" s="489"/>
      <c r="J84" s="489"/>
      <c r="K84" s="489"/>
      <c r="M84" s="489"/>
      <c r="N84" s="488"/>
    </row>
    <row r="85" spans="1:14" ht="15.75">
      <c r="A85" s="476" t="s">
        <v>251</v>
      </c>
      <c r="B85" s="475"/>
      <c r="C85" s="484"/>
      <c r="D85" s="487"/>
      <c r="E85" s="477">
        <v>53.08</v>
      </c>
      <c r="F85" s="488">
        <v>0</v>
      </c>
      <c r="G85" s="479">
        <v>0</v>
      </c>
      <c r="H85" s="488"/>
      <c r="I85" s="489"/>
      <c r="J85" s="489"/>
      <c r="K85" s="489"/>
      <c r="M85" s="489"/>
      <c r="N85" s="488"/>
    </row>
    <row r="86" spans="1:14" ht="15.75">
      <c r="A86" s="476" t="s">
        <v>252</v>
      </c>
      <c r="B86" s="475"/>
      <c r="C86" s="484"/>
      <c r="D86" s="487"/>
      <c r="E86" s="477">
        <v>52.36</v>
      </c>
      <c r="F86" s="488">
        <v>0</v>
      </c>
      <c r="G86" s="479">
        <v>0</v>
      </c>
      <c r="H86" s="488"/>
      <c r="I86" s="489"/>
      <c r="J86" s="489"/>
      <c r="K86" s="489"/>
      <c r="M86" s="489"/>
      <c r="N86" s="488"/>
    </row>
    <row r="87" spans="1:14" ht="15.75">
      <c r="A87" s="472" t="s">
        <v>132</v>
      </c>
      <c r="B87" s="475" t="s">
        <v>992</v>
      </c>
      <c r="C87" s="484"/>
      <c r="D87" s="487"/>
      <c r="E87" s="477"/>
      <c r="F87" s="488"/>
      <c r="G87" s="479"/>
      <c r="H87" s="488"/>
      <c r="I87" s="489"/>
      <c r="J87" s="489"/>
      <c r="K87" s="489"/>
      <c r="M87" s="489"/>
      <c r="N87" s="488"/>
    </row>
    <row r="88" spans="1:14" ht="15.75">
      <c r="A88" s="476" t="s">
        <v>251</v>
      </c>
      <c r="B88" s="475"/>
      <c r="C88" s="484"/>
      <c r="D88" s="487"/>
      <c r="E88" s="487">
        <v>101.6511</v>
      </c>
      <c r="F88" s="488">
        <v>0</v>
      </c>
      <c r="G88" s="479">
        <v>0</v>
      </c>
      <c r="H88" s="488"/>
      <c r="I88" s="489"/>
      <c r="J88" s="489"/>
      <c r="K88" s="489"/>
      <c r="M88" s="489"/>
      <c r="N88" s="488"/>
    </row>
    <row r="89" spans="1:14" ht="15.75">
      <c r="A89" s="476" t="s">
        <v>252</v>
      </c>
      <c r="B89" s="475"/>
      <c r="C89" s="484"/>
      <c r="D89" s="487"/>
      <c r="E89" s="477">
        <v>100.6447</v>
      </c>
      <c r="F89" s="488">
        <v>0</v>
      </c>
      <c r="G89" s="479">
        <v>0</v>
      </c>
      <c r="H89" s="488"/>
      <c r="I89" s="489"/>
      <c r="J89" s="489"/>
      <c r="K89" s="489"/>
      <c r="M89" s="489"/>
      <c r="N89" s="488"/>
    </row>
    <row r="90" spans="1:14" ht="15.75">
      <c r="A90" s="472" t="s">
        <v>298</v>
      </c>
      <c r="B90" s="475" t="s">
        <v>428</v>
      </c>
      <c r="C90" s="484"/>
      <c r="D90" s="487"/>
      <c r="E90" s="477"/>
      <c r="F90" s="488"/>
      <c r="G90" s="479"/>
      <c r="H90" s="488"/>
      <c r="I90" s="489"/>
      <c r="J90" s="489"/>
      <c r="K90" s="489"/>
      <c r="M90" s="489"/>
      <c r="N90" s="488"/>
    </row>
    <row r="91" spans="1:14" ht="15.75">
      <c r="A91" s="476" t="s">
        <v>251</v>
      </c>
      <c r="B91" s="475"/>
      <c r="C91" s="484"/>
      <c r="D91" s="487"/>
      <c r="E91" s="487">
        <v>101.17910000000001</v>
      </c>
      <c r="F91" s="488">
        <v>0</v>
      </c>
      <c r="G91" s="479">
        <v>0</v>
      </c>
      <c r="H91" s="488"/>
      <c r="I91" s="489"/>
      <c r="J91" s="489"/>
      <c r="K91" s="489"/>
      <c r="M91" s="489"/>
      <c r="N91" s="488"/>
    </row>
    <row r="92" spans="1:14" ht="15.75">
      <c r="A92" s="476" t="s">
        <v>252</v>
      </c>
      <c r="B92" s="475"/>
      <c r="C92" s="484"/>
      <c r="D92" s="487"/>
      <c r="E92" s="477">
        <v>101.17910000000001</v>
      </c>
      <c r="F92" s="488">
        <v>0</v>
      </c>
      <c r="G92" s="479">
        <v>0</v>
      </c>
      <c r="H92" s="488"/>
      <c r="I92" s="489"/>
      <c r="J92" s="489"/>
      <c r="K92" s="489"/>
      <c r="M92" s="489"/>
      <c r="N92" s="488"/>
    </row>
    <row r="93" spans="1:14" ht="15.75">
      <c r="A93" s="472" t="s">
        <v>993</v>
      </c>
      <c r="B93" s="475" t="s">
        <v>429</v>
      </c>
      <c r="C93" s="484"/>
      <c r="D93" s="487"/>
      <c r="E93" s="477"/>
      <c r="F93" s="488"/>
      <c r="G93" s="479"/>
      <c r="H93" s="488"/>
      <c r="I93" s="489"/>
      <c r="J93" s="489"/>
      <c r="K93" s="489"/>
      <c r="M93" s="489"/>
      <c r="N93" s="488"/>
    </row>
    <row r="94" spans="1:14" ht="15.75">
      <c r="A94" s="476" t="s">
        <v>251</v>
      </c>
      <c r="B94" s="473"/>
      <c r="C94" s="484"/>
      <c r="D94" s="487"/>
      <c r="E94" s="487">
        <v>119.2928</v>
      </c>
      <c r="F94" s="488">
        <v>0</v>
      </c>
      <c r="G94" s="479">
        <v>0</v>
      </c>
      <c r="H94" s="488"/>
      <c r="I94" s="489"/>
      <c r="J94" s="489"/>
      <c r="K94" s="489"/>
      <c r="M94" s="489"/>
      <c r="N94" s="488"/>
    </row>
    <row r="95" spans="1:14" ht="15.75">
      <c r="A95" s="476" t="s">
        <v>252</v>
      </c>
      <c r="B95" s="473"/>
      <c r="C95" s="484"/>
      <c r="D95" s="487"/>
      <c r="E95" s="477">
        <v>115.81829999999999</v>
      </c>
      <c r="F95" s="488">
        <v>0</v>
      </c>
      <c r="G95" s="479">
        <v>0</v>
      </c>
      <c r="H95" s="488"/>
      <c r="I95" s="489"/>
      <c r="J95" s="489"/>
      <c r="K95" s="489"/>
      <c r="M95" s="489"/>
      <c r="N95" s="488"/>
    </row>
    <row r="96" spans="1:14" ht="15.75">
      <c r="A96" s="472" t="s">
        <v>994</v>
      </c>
      <c r="B96" s="475" t="s">
        <v>430</v>
      </c>
      <c r="C96" s="484"/>
      <c r="D96" s="487"/>
      <c r="E96" s="477"/>
      <c r="F96" s="488"/>
      <c r="G96" s="479"/>
      <c r="H96" s="488"/>
      <c r="I96" s="489"/>
      <c r="J96" s="489"/>
      <c r="K96" s="489"/>
      <c r="M96" s="489"/>
      <c r="N96" s="488"/>
    </row>
    <row r="97" spans="1:14" ht="15.75">
      <c r="A97" s="476" t="s">
        <v>251</v>
      </c>
      <c r="B97" s="475"/>
      <c r="C97" s="484"/>
      <c r="D97" s="487"/>
      <c r="E97" s="477">
        <v>99.64</v>
      </c>
      <c r="F97" s="488">
        <v>0</v>
      </c>
      <c r="G97" s="479">
        <v>0</v>
      </c>
      <c r="H97" s="488"/>
      <c r="I97" s="489"/>
      <c r="J97" s="489"/>
      <c r="K97" s="489"/>
      <c r="M97" s="489"/>
      <c r="N97" s="488"/>
    </row>
    <row r="98" spans="1:14" ht="15.75">
      <c r="A98" s="476" t="s">
        <v>252</v>
      </c>
      <c r="B98" s="475"/>
      <c r="C98" s="491"/>
      <c r="D98" s="487"/>
      <c r="E98" s="477">
        <v>99.64</v>
      </c>
      <c r="F98" s="488">
        <v>0</v>
      </c>
      <c r="G98" s="479">
        <v>0</v>
      </c>
      <c r="H98" s="488"/>
      <c r="I98" s="489"/>
      <c r="J98" s="489"/>
      <c r="K98" s="489"/>
      <c r="M98" s="489"/>
      <c r="N98" s="488"/>
    </row>
    <row r="99" spans="1:14" ht="15.75">
      <c r="A99" s="492" t="s">
        <v>995</v>
      </c>
      <c r="B99" s="493" t="s">
        <v>996</v>
      </c>
      <c r="C99" s="491"/>
      <c r="D99" s="494"/>
      <c r="E99" s="495"/>
      <c r="F99" s="496"/>
      <c r="G99" s="497"/>
      <c r="H99" s="488"/>
      <c r="I99" s="489"/>
      <c r="J99" s="489"/>
      <c r="K99" s="489"/>
      <c r="M99" s="489"/>
      <c r="N99" s="488"/>
    </row>
    <row r="100" spans="1:14" ht="15.75">
      <c r="A100" s="498" t="s">
        <v>251</v>
      </c>
      <c r="B100" s="493"/>
      <c r="C100" s="491"/>
      <c r="D100" s="494"/>
      <c r="E100" s="495">
        <v>104.5</v>
      </c>
      <c r="F100" s="496">
        <v>0</v>
      </c>
      <c r="G100" s="497">
        <v>0</v>
      </c>
      <c r="H100" s="488"/>
      <c r="I100" s="489"/>
      <c r="J100" s="489"/>
      <c r="K100" s="489"/>
      <c r="M100" s="489"/>
      <c r="N100" s="488"/>
    </row>
    <row r="101" spans="1:14" ht="15.75">
      <c r="A101" s="498" t="s">
        <v>252</v>
      </c>
      <c r="B101" s="493"/>
      <c r="C101" s="484"/>
      <c r="D101" s="494"/>
      <c r="E101" s="495">
        <v>104.5</v>
      </c>
      <c r="F101" s="496">
        <v>0</v>
      </c>
      <c r="G101" s="497">
        <v>0</v>
      </c>
      <c r="H101" s="488"/>
      <c r="I101" s="489"/>
      <c r="J101" s="489"/>
      <c r="K101" s="489"/>
      <c r="M101" s="489"/>
      <c r="N101" s="488"/>
    </row>
    <row r="102" spans="1:14" ht="15.75">
      <c r="A102" s="472" t="s">
        <v>997</v>
      </c>
      <c r="B102" s="475" t="s">
        <v>431</v>
      </c>
      <c r="C102" s="484"/>
      <c r="D102" s="487"/>
      <c r="E102" s="477"/>
      <c r="F102" s="488"/>
      <c r="G102" s="479"/>
      <c r="H102" s="488"/>
      <c r="I102" s="489"/>
      <c r="J102" s="489"/>
      <c r="K102" s="489"/>
      <c r="M102" s="489"/>
      <c r="N102" s="488"/>
    </row>
    <row r="103" spans="1:14" ht="15.75">
      <c r="A103" s="476" t="s">
        <v>251</v>
      </c>
      <c r="B103" s="475"/>
      <c r="C103" s="484"/>
      <c r="D103" s="487"/>
      <c r="E103" s="477">
        <v>101.5005</v>
      </c>
      <c r="F103" s="488">
        <v>0</v>
      </c>
      <c r="G103" s="479">
        <v>0</v>
      </c>
      <c r="H103" s="488"/>
      <c r="I103" s="489"/>
      <c r="J103" s="489"/>
      <c r="K103" s="489"/>
      <c r="M103" s="489"/>
      <c r="N103" s="488"/>
    </row>
    <row r="104" spans="1:14" ht="15.75">
      <c r="A104" s="476" t="s">
        <v>252</v>
      </c>
      <c r="B104" s="475"/>
      <c r="C104" s="484"/>
      <c r="D104" s="487"/>
      <c r="E104" s="477">
        <v>100.49550000000001</v>
      </c>
      <c r="F104" s="488">
        <v>0</v>
      </c>
      <c r="G104" s="479">
        <v>0</v>
      </c>
      <c r="H104" s="488"/>
      <c r="I104" s="489"/>
      <c r="J104" s="489"/>
      <c r="K104" s="489"/>
      <c r="M104" s="489"/>
      <c r="N104" s="488"/>
    </row>
    <row r="105" spans="1:14" ht="15.75">
      <c r="A105" s="427" t="s">
        <v>99</v>
      </c>
      <c r="B105" s="475" t="s">
        <v>432</v>
      </c>
      <c r="C105" s="484"/>
      <c r="D105" s="477"/>
      <c r="E105" s="499" t="s">
        <v>77</v>
      </c>
      <c r="F105" s="488"/>
      <c r="G105" s="479"/>
      <c r="H105" s="488"/>
      <c r="I105" s="489"/>
      <c r="J105" s="489"/>
      <c r="K105" s="489"/>
      <c r="M105" s="489"/>
      <c r="N105" s="488"/>
    </row>
    <row r="106" spans="1:14" ht="15.75">
      <c r="A106" s="476" t="s">
        <v>251</v>
      </c>
      <c r="B106" s="475"/>
      <c r="C106" s="484"/>
      <c r="D106" s="487"/>
      <c r="E106" s="477">
        <v>100.5463</v>
      </c>
      <c r="F106" s="488">
        <v>0</v>
      </c>
      <c r="G106" s="479">
        <v>0</v>
      </c>
      <c r="H106" s="488"/>
      <c r="I106" s="489"/>
      <c r="J106" s="489"/>
      <c r="K106" s="489"/>
      <c r="M106" s="489"/>
      <c r="N106" s="488"/>
    </row>
    <row r="107" spans="1:14" ht="15.75">
      <c r="A107" s="476" t="s">
        <v>252</v>
      </c>
      <c r="B107" s="475"/>
      <c r="C107" s="484"/>
      <c r="D107" s="487"/>
      <c r="E107" s="477">
        <v>100.5463</v>
      </c>
      <c r="F107" s="488">
        <v>0</v>
      </c>
      <c r="G107" s="479">
        <v>0</v>
      </c>
      <c r="H107" s="488"/>
      <c r="I107" s="489"/>
      <c r="J107" s="489"/>
      <c r="K107" s="489"/>
      <c r="M107" s="489"/>
      <c r="N107" s="488"/>
    </row>
    <row r="108" spans="1:14" ht="15.75">
      <c r="A108" s="472" t="s">
        <v>22</v>
      </c>
      <c r="B108" s="475" t="s">
        <v>433</v>
      </c>
      <c r="C108" s="484"/>
      <c r="D108" s="477"/>
      <c r="E108" s="499" t="s">
        <v>77</v>
      </c>
      <c r="F108" s="488"/>
      <c r="G108" s="479"/>
      <c r="H108" s="488"/>
      <c r="I108" s="489"/>
      <c r="J108" s="489"/>
      <c r="K108" s="489"/>
      <c r="M108" s="489"/>
      <c r="N108" s="488"/>
    </row>
    <row r="109" spans="1:14" ht="15.75">
      <c r="A109" s="476" t="s">
        <v>251</v>
      </c>
      <c r="B109" s="475"/>
      <c r="C109" s="484"/>
      <c r="D109" s="487"/>
      <c r="E109" s="477">
        <v>101.63800000000001</v>
      </c>
      <c r="F109" s="488">
        <v>0</v>
      </c>
      <c r="G109" s="479">
        <v>0</v>
      </c>
      <c r="H109" s="488"/>
      <c r="I109" s="489"/>
      <c r="J109" s="489"/>
      <c r="K109" s="489"/>
      <c r="M109" s="489"/>
      <c r="N109" s="488"/>
    </row>
    <row r="110" spans="1:14" ht="15.75">
      <c r="A110" s="500" t="s">
        <v>252</v>
      </c>
      <c r="B110" s="475"/>
      <c r="C110" s="484"/>
      <c r="D110" s="487"/>
      <c r="E110" s="477">
        <v>100.6317</v>
      </c>
      <c r="F110" s="488">
        <v>0</v>
      </c>
      <c r="G110" s="479">
        <v>0</v>
      </c>
      <c r="H110" s="488"/>
      <c r="I110" s="489"/>
      <c r="J110" s="489"/>
      <c r="K110" s="489"/>
      <c r="M110" s="489"/>
      <c r="N110" s="488"/>
    </row>
    <row r="111" spans="1:14" ht="15.75">
      <c r="A111" s="472" t="s">
        <v>998</v>
      </c>
      <c r="B111" s="486" t="s">
        <v>434</v>
      </c>
      <c r="C111" s="484"/>
      <c r="D111" s="487"/>
      <c r="E111" s="477" t="s">
        <v>77</v>
      </c>
      <c r="F111" s="488" t="s">
        <v>77</v>
      </c>
      <c r="G111" s="479"/>
      <c r="H111" s="488"/>
      <c r="I111" s="489"/>
      <c r="J111" s="489"/>
      <c r="K111" s="489"/>
      <c r="M111" s="489"/>
      <c r="N111" s="488"/>
    </row>
    <row r="112" spans="1:14" ht="15.75">
      <c r="A112" s="476" t="s">
        <v>251</v>
      </c>
      <c r="B112" s="475"/>
      <c r="C112" s="484"/>
      <c r="D112" s="487"/>
      <c r="E112" s="477">
        <v>85.08</v>
      </c>
      <c r="F112" s="488">
        <v>0</v>
      </c>
      <c r="G112" s="479">
        <v>0</v>
      </c>
      <c r="H112" s="488"/>
      <c r="I112" s="489"/>
      <c r="J112" s="489"/>
      <c r="K112" s="489"/>
      <c r="M112" s="489"/>
      <c r="N112" s="488"/>
    </row>
    <row r="113" spans="1:15" ht="15.75">
      <c r="A113" s="476" t="s">
        <v>252</v>
      </c>
      <c r="B113" s="475"/>
      <c r="C113" s="484"/>
      <c r="D113" s="487"/>
      <c r="E113" s="477">
        <v>83</v>
      </c>
      <c r="F113" s="488">
        <v>0</v>
      </c>
      <c r="G113" s="479">
        <v>0</v>
      </c>
      <c r="H113" s="488"/>
      <c r="I113" s="489" t="s">
        <v>77</v>
      </c>
      <c r="J113" s="489"/>
      <c r="K113" s="489"/>
      <c r="M113" s="489"/>
      <c r="N113" s="488"/>
    </row>
    <row r="114" spans="1:15" ht="15.75">
      <c r="A114" s="472" t="s">
        <v>999</v>
      </c>
      <c r="B114" s="475" t="s">
        <v>435</v>
      </c>
      <c r="C114" s="484"/>
      <c r="D114" s="487"/>
      <c r="E114" s="477"/>
      <c r="F114" s="488"/>
      <c r="G114" s="479"/>
      <c r="H114" s="488"/>
      <c r="I114" s="489"/>
      <c r="J114" s="489"/>
      <c r="K114" s="489"/>
      <c r="M114" s="489"/>
      <c r="N114" s="488"/>
    </row>
    <row r="115" spans="1:15" ht="15.75">
      <c r="A115" s="500" t="s">
        <v>251</v>
      </c>
      <c r="B115" s="475"/>
      <c r="C115" s="484"/>
      <c r="D115" s="487"/>
      <c r="E115" s="477">
        <v>101.85169999999999</v>
      </c>
      <c r="F115" s="488">
        <v>0</v>
      </c>
      <c r="G115" s="479">
        <v>0</v>
      </c>
      <c r="H115" s="488"/>
      <c r="I115" s="489"/>
      <c r="J115" s="489"/>
      <c r="K115" s="489"/>
      <c r="M115" s="489"/>
      <c r="N115" s="488"/>
    </row>
    <row r="116" spans="1:15" ht="15.75">
      <c r="A116" s="476" t="s">
        <v>252</v>
      </c>
      <c r="B116" s="475"/>
      <c r="C116" s="484"/>
      <c r="D116" s="487"/>
      <c r="E116" s="477">
        <v>101.85169999999999</v>
      </c>
      <c r="F116" s="488">
        <v>0</v>
      </c>
      <c r="G116" s="479">
        <v>0</v>
      </c>
      <c r="H116" s="488"/>
      <c r="I116" s="489"/>
      <c r="J116" s="489"/>
      <c r="K116" s="489"/>
      <c r="M116" s="489"/>
      <c r="N116" s="488"/>
    </row>
    <row r="117" spans="1:15" ht="15.75">
      <c r="A117" s="472" t="s">
        <v>1268</v>
      </c>
      <c r="B117" s="475" t="s">
        <v>1269</v>
      </c>
      <c r="C117" s="484"/>
      <c r="D117" s="487"/>
      <c r="E117" s="477"/>
      <c r="F117" s="488"/>
      <c r="G117" s="479"/>
      <c r="H117" s="488"/>
      <c r="I117" s="489"/>
      <c r="J117" s="489"/>
      <c r="K117" s="489"/>
      <c r="M117" s="489"/>
      <c r="N117" s="488"/>
    </row>
    <row r="118" spans="1:15" ht="15.75">
      <c r="A118" s="500" t="s">
        <v>251</v>
      </c>
      <c r="B118" s="475"/>
      <c r="C118" s="484"/>
      <c r="D118" s="487"/>
      <c r="E118" s="477">
        <v>102.366</v>
      </c>
      <c r="F118" s="488">
        <v>0</v>
      </c>
      <c r="G118" s="479">
        <v>0</v>
      </c>
      <c r="H118" s="488"/>
      <c r="I118" s="489"/>
      <c r="J118" s="489"/>
      <c r="K118" s="489"/>
      <c r="M118" s="489"/>
      <c r="N118" s="488"/>
    </row>
    <row r="119" spans="1:15" ht="15.75">
      <c r="A119" s="476" t="s">
        <v>252</v>
      </c>
      <c r="B119" s="475"/>
      <c r="C119" s="484"/>
      <c r="D119" s="487"/>
      <c r="E119" s="477">
        <v>102.366</v>
      </c>
      <c r="F119" s="488">
        <v>0</v>
      </c>
      <c r="G119" s="479">
        <v>0</v>
      </c>
      <c r="H119" s="488"/>
      <c r="I119" s="489"/>
      <c r="J119" s="489"/>
      <c r="K119" s="489"/>
      <c r="M119" s="489"/>
      <c r="N119" s="488"/>
    </row>
    <row r="120" spans="1:15" ht="15.75">
      <c r="A120" s="427" t="s">
        <v>205</v>
      </c>
      <c r="B120" s="486" t="s">
        <v>436</v>
      </c>
      <c r="C120" s="484"/>
      <c r="D120" s="487"/>
      <c r="E120" s="499" t="s">
        <v>77</v>
      </c>
      <c r="F120" s="488" t="s">
        <v>77</v>
      </c>
      <c r="G120" s="479"/>
      <c r="H120" s="488"/>
      <c r="I120" s="489"/>
      <c r="J120" s="489"/>
      <c r="K120" s="489"/>
      <c r="M120" s="489"/>
      <c r="N120" s="488"/>
    </row>
    <row r="121" spans="1:15" ht="15.75">
      <c r="A121" s="476" t="s">
        <v>1000</v>
      </c>
      <c r="B121" s="475"/>
      <c r="C121" s="484"/>
      <c r="D121" s="487"/>
      <c r="E121" s="477">
        <v>88.98</v>
      </c>
      <c r="F121" s="488">
        <v>0</v>
      </c>
      <c r="G121" s="479">
        <v>0</v>
      </c>
      <c r="H121" s="488"/>
      <c r="I121" s="489"/>
      <c r="J121" s="489"/>
      <c r="K121" s="489"/>
      <c r="M121" s="489"/>
      <c r="N121" s="488"/>
    </row>
    <row r="122" spans="1:15" ht="15.75">
      <c r="A122" s="476" t="s">
        <v>1001</v>
      </c>
      <c r="B122" s="475"/>
      <c r="C122" s="484"/>
      <c r="D122" s="487"/>
      <c r="E122" s="487">
        <v>88.1</v>
      </c>
      <c r="F122" s="488">
        <v>0</v>
      </c>
      <c r="G122" s="479">
        <v>0</v>
      </c>
      <c r="H122" s="488"/>
      <c r="I122" s="489"/>
      <c r="J122" s="489"/>
      <c r="K122" s="489"/>
      <c r="M122" s="489"/>
      <c r="N122" s="488"/>
    </row>
    <row r="123" spans="1:15" ht="15.75">
      <c r="A123" s="472" t="s">
        <v>1002</v>
      </c>
      <c r="B123" s="475"/>
      <c r="C123" s="484"/>
      <c r="D123" s="487"/>
      <c r="E123" s="499">
        <v>88.1</v>
      </c>
      <c r="F123" s="488">
        <v>0</v>
      </c>
      <c r="G123" s="479">
        <v>0</v>
      </c>
      <c r="H123" s="488"/>
      <c r="I123" s="489"/>
      <c r="J123" s="489"/>
      <c r="K123" s="489"/>
      <c r="M123" s="489"/>
      <c r="N123" s="488"/>
    </row>
    <row r="124" spans="1:15" ht="15.75">
      <c r="A124" s="476" t="s">
        <v>1003</v>
      </c>
      <c r="B124" s="475"/>
      <c r="C124" s="484"/>
      <c r="D124" s="477" t="s">
        <v>77</v>
      </c>
      <c r="E124" s="501">
        <v>88.1</v>
      </c>
      <c r="F124" s="488">
        <v>0</v>
      </c>
      <c r="G124" s="479">
        <v>0</v>
      </c>
      <c r="H124" s="488"/>
      <c r="I124" s="489"/>
      <c r="J124" s="489"/>
      <c r="K124" s="489"/>
      <c r="M124" s="489"/>
      <c r="N124" s="488"/>
    </row>
    <row r="125" spans="1:15" ht="15.75">
      <c r="A125" s="740" t="s">
        <v>77</v>
      </c>
      <c r="B125" s="741"/>
      <c r="C125" s="742"/>
      <c r="D125" s="743" t="s">
        <v>77</v>
      </c>
      <c r="E125" s="744"/>
      <c r="F125" s="745"/>
      <c r="G125" s="746"/>
      <c r="H125" s="488"/>
      <c r="I125" s="489"/>
      <c r="J125" s="489"/>
      <c r="K125" s="489"/>
      <c r="M125" s="489"/>
      <c r="N125" s="488"/>
    </row>
    <row r="126" spans="1:15" ht="15.75">
      <c r="A126" s="747" t="s">
        <v>258</v>
      </c>
      <c r="B126" s="748"/>
      <c r="C126" s="742"/>
      <c r="D126" s="749" t="s">
        <v>77</v>
      </c>
      <c r="E126" s="750"/>
      <c r="F126" s="751"/>
      <c r="G126" s="746"/>
    </row>
    <row r="127" spans="1:15" ht="15.75">
      <c r="A127" s="747"/>
      <c r="B127" s="748"/>
      <c r="C127" s="752"/>
      <c r="D127" s="750" t="s">
        <v>77</v>
      </c>
      <c r="E127" s="750" t="s">
        <v>77</v>
      </c>
      <c r="F127" s="753"/>
      <c r="G127" s="746"/>
    </row>
    <row r="128" spans="1:15" ht="15.75">
      <c r="A128" s="754" t="s">
        <v>39</v>
      </c>
      <c r="B128" s="755" t="s">
        <v>437</v>
      </c>
      <c r="C128" s="752"/>
      <c r="D128" s="744">
        <v>8</v>
      </c>
      <c r="E128" s="744">
        <v>8</v>
      </c>
      <c r="F128" s="745">
        <v>0</v>
      </c>
      <c r="G128" s="746">
        <f>+E128-D128</f>
        <v>0</v>
      </c>
      <c r="H128" s="488">
        <f t="shared" ref="H128:H135" si="0">IF(G128&lt;0,-1,0)</f>
        <v>0</v>
      </c>
      <c r="I128" s="489">
        <f t="shared" ref="I128:I135" si="1">IF(G128&gt;0,1,0)</f>
        <v>0</v>
      </c>
      <c r="J128" s="489">
        <f t="shared" ref="J128:J135" si="2">IF(G128=0,1,0)</f>
        <v>1</v>
      </c>
      <c r="K128" s="489">
        <f t="shared" ref="K128:K135" si="3">IF(AND(D128=E128,F128&gt;0),1,0)</f>
        <v>0</v>
      </c>
      <c r="M128" s="489">
        <f t="shared" ref="M128:M135" si="4">LOG(E128)</f>
        <v>0.90308998699194354</v>
      </c>
      <c r="N128" s="488">
        <v>0</v>
      </c>
      <c r="O128" s="423">
        <f t="shared" ref="O128:O135" si="5">(E128*F128)</f>
        <v>0</v>
      </c>
    </row>
    <row r="129" spans="1:17" ht="15.75">
      <c r="A129" s="754" t="s">
        <v>171</v>
      </c>
      <c r="B129" s="755" t="s">
        <v>438</v>
      </c>
      <c r="C129" s="752"/>
      <c r="D129" s="744">
        <v>8.76</v>
      </c>
      <c r="E129" s="744">
        <v>9.0500000000000007</v>
      </c>
      <c r="F129" s="745">
        <v>0</v>
      </c>
      <c r="G129" s="746">
        <f t="shared" ref="G129:G135" si="6">(E129-D129)</f>
        <v>0.29000000000000092</v>
      </c>
      <c r="H129" s="488">
        <f t="shared" si="0"/>
        <v>0</v>
      </c>
      <c r="I129" s="489">
        <f t="shared" si="1"/>
        <v>1</v>
      </c>
      <c r="J129" s="489">
        <f t="shared" si="2"/>
        <v>0</v>
      </c>
      <c r="K129" s="489">
        <f t="shared" si="3"/>
        <v>0</v>
      </c>
      <c r="M129" s="489">
        <f t="shared" si="4"/>
        <v>0.9566485792052033</v>
      </c>
      <c r="N129" s="488">
        <v>0</v>
      </c>
      <c r="O129" s="423">
        <f t="shared" si="5"/>
        <v>0</v>
      </c>
    </row>
    <row r="130" spans="1:17" ht="15.75">
      <c r="A130" s="754" t="s">
        <v>1004</v>
      </c>
      <c r="B130" s="755" t="s">
        <v>439</v>
      </c>
      <c r="C130" s="752"/>
      <c r="D130" s="744">
        <v>8.7100000000000009</v>
      </c>
      <c r="E130" s="744">
        <v>9.0500000000000007</v>
      </c>
      <c r="F130" s="756">
        <v>0</v>
      </c>
      <c r="G130" s="746">
        <f t="shared" si="6"/>
        <v>0.33999999999999986</v>
      </c>
      <c r="H130" s="488">
        <f t="shared" si="0"/>
        <v>0</v>
      </c>
      <c r="I130" s="489">
        <f t="shared" si="1"/>
        <v>1</v>
      </c>
      <c r="J130" s="489">
        <f t="shared" si="2"/>
        <v>0</v>
      </c>
      <c r="K130" s="489">
        <f t="shared" si="3"/>
        <v>0</v>
      </c>
      <c r="M130" s="489">
        <f t="shared" si="4"/>
        <v>0.9566485792052033</v>
      </c>
      <c r="N130" s="503">
        <v>0</v>
      </c>
      <c r="O130" s="423">
        <f t="shared" si="5"/>
        <v>0</v>
      </c>
    </row>
    <row r="131" spans="1:17" ht="15.75">
      <c r="A131" s="754" t="s">
        <v>1005</v>
      </c>
      <c r="B131" s="755" t="s">
        <v>440</v>
      </c>
      <c r="C131" s="752"/>
      <c r="D131" s="744">
        <v>16</v>
      </c>
      <c r="E131" s="744">
        <v>16.100000000000001</v>
      </c>
      <c r="F131" s="745">
        <v>0</v>
      </c>
      <c r="G131" s="746">
        <f t="shared" si="6"/>
        <v>0.10000000000000142</v>
      </c>
      <c r="H131" s="488">
        <f t="shared" si="0"/>
        <v>0</v>
      </c>
      <c r="I131" s="489">
        <f t="shared" si="1"/>
        <v>1</v>
      </c>
      <c r="J131" s="489">
        <f t="shared" si="2"/>
        <v>0</v>
      </c>
      <c r="K131" s="489">
        <f t="shared" si="3"/>
        <v>0</v>
      </c>
      <c r="M131" s="489">
        <f t="shared" si="4"/>
        <v>1.2068258760318498</v>
      </c>
      <c r="N131" s="488">
        <v>0</v>
      </c>
      <c r="O131" s="423">
        <f t="shared" si="5"/>
        <v>0</v>
      </c>
      <c r="P131" s="482" t="s">
        <v>77</v>
      </c>
      <c r="Q131" s="482" t="s">
        <v>77</v>
      </c>
    </row>
    <row r="132" spans="1:17" ht="15.75">
      <c r="A132" s="754" t="s">
        <v>1006</v>
      </c>
      <c r="B132" s="755" t="s">
        <v>441</v>
      </c>
      <c r="C132" s="757"/>
      <c r="D132" s="744">
        <v>6.97</v>
      </c>
      <c r="E132" s="744">
        <v>7.02</v>
      </c>
      <c r="F132" s="745">
        <v>0</v>
      </c>
      <c r="G132" s="746">
        <f t="shared" si="6"/>
        <v>4.9999999999999822E-2</v>
      </c>
      <c r="H132" s="488">
        <f t="shared" si="0"/>
        <v>0</v>
      </c>
      <c r="I132" s="489">
        <f t="shared" si="1"/>
        <v>1</v>
      </c>
      <c r="J132" s="489">
        <f t="shared" si="2"/>
        <v>0</v>
      </c>
      <c r="K132" s="489">
        <f t="shared" si="3"/>
        <v>0</v>
      </c>
      <c r="M132" s="489">
        <f t="shared" si="4"/>
        <v>0.84633711212980522</v>
      </c>
      <c r="N132" s="488">
        <v>0</v>
      </c>
      <c r="O132" s="423">
        <f t="shared" si="5"/>
        <v>0</v>
      </c>
    </row>
    <row r="133" spans="1:17" ht="15.75">
      <c r="A133" s="754" t="s">
        <v>1007</v>
      </c>
      <c r="B133" s="755" t="s">
        <v>442</v>
      </c>
      <c r="C133" s="752"/>
      <c r="D133" s="744">
        <v>1.4</v>
      </c>
      <c r="E133" s="744">
        <v>1.4</v>
      </c>
      <c r="F133" s="745">
        <v>0</v>
      </c>
      <c r="G133" s="746">
        <f t="shared" si="6"/>
        <v>0</v>
      </c>
      <c r="H133" s="488">
        <f t="shared" si="0"/>
        <v>0</v>
      </c>
      <c r="I133" s="489">
        <f t="shared" si="1"/>
        <v>0</v>
      </c>
      <c r="J133" s="489">
        <f t="shared" si="2"/>
        <v>1</v>
      </c>
      <c r="K133" s="489">
        <f t="shared" si="3"/>
        <v>0</v>
      </c>
      <c r="M133" s="489">
        <f t="shared" si="4"/>
        <v>0.14612803567823801</v>
      </c>
      <c r="N133" s="488">
        <v>0</v>
      </c>
      <c r="O133" s="423">
        <f t="shared" si="5"/>
        <v>0</v>
      </c>
    </row>
    <row r="134" spans="1:17" ht="15.75">
      <c r="A134" s="754" t="s">
        <v>1319</v>
      </c>
      <c r="B134" s="755" t="s">
        <v>443</v>
      </c>
      <c r="C134" s="752"/>
      <c r="D134" s="744">
        <v>11.8</v>
      </c>
      <c r="E134" s="744">
        <v>12.85</v>
      </c>
      <c r="F134" s="745">
        <v>0</v>
      </c>
      <c r="G134" s="746">
        <f t="shared" si="6"/>
        <v>1.0499999999999989</v>
      </c>
      <c r="H134" s="488">
        <f t="shared" si="0"/>
        <v>0</v>
      </c>
      <c r="I134" s="489">
        <f t="shared" si="1"/>
        <v>1</v>
      </c>
      <c r="J134" s="489">
        <f t="shared" si="2"/>
        <v>0</v>
      </c>
      <c r="K134" s="489">
        <f t="shared" si="3"/>
        <v>0</v>
      </c>
      <c r="M134" s="489">
        <f t="shared" si="4"/>
        <v>1.1089031276673134</v>
      </c>
      <c r="N134" s="488">
        <v>0</v>
      </c>
      <c r="O134" s="423">
        <f t="shared" si="5"/>
        <v>0</v>
      </c>
    </row>
    <row r="135" spans="1:17" ht="15.75">
      <c r="A135" s="754" t="s">
        <v>1008</v>
      </c>
      <c r="B135" s="755" t="s">
        <v>444</v>
      </c>
      <c r="C135" s="757"/>
      <c r="D135" s="744">
        <v>1.62</v>
      </c>
      <c r="E135" s="744">
        <v>1.68</v>
      </c>
      <c r="F135" s="745">
        <v>0</v>
      </c>
      <c r="G135" s="746">
        <f t="shared" si="6"/>
        <v>5.9999999999999831E-2</v>
      </c>
      <c r="H135" s="488">
        <f t="shared" si="0"/>
        <v>0</v>
      </c>
      <c r="I135" s="489">
        <f t="shared" si="1"/>
        <v>1</v>
      </c>
      <c r="J135" s="489">
        <f t="shared" si="2"/>
        <v>0</v>
      </c>
      <c r="K135" s="489">
        <f t="shared" si="3"/>
        <v>0</v>
      </c>
      <c r="M135" s="489">
        <f t="shared" si="4"/>
        <v>0.22530928172586284</v>
      </c>
      <c r="N135" s="488">
        <v>0</v>
      </c>
      <c r="O135" s="423">
        <f t="shared" si="5"/>
        <v>0</v>
      </c>
    </row>
    <row r="136" spans="1:17" ht="15.75">
      <c r="A136" s="505" t="s">
        <v>77</v>
      </c>
      <c r="B136" s="473"/>
      <c r="C136" s="504"/>
      <c r="D136" s="506"/>
      <c r="E136" s="506"/>
      <c r="F136" s="507" t="s">
        <v>77</v>
      </c>
      <c r="G136" s="479" t="s">
        <v>77</v>
      </c>
      <c r="H136" s="488" t="s">
        <v>77</v>
      </c>
      <c r="I136" s="489" t="s">
        <v>77</v>
      </c>
      <c r="J136" s="489" t="s">
        <v>77</v>
      </c>
      <c r="K136" s="489" t="s">
        <v>77</v>
      </c>
      <c r="L136" s="423" t="s">
        <v>77</v>
      </c>
      <c r="M136" s="471"/>
      <c r="N136" s="507" t="s">
        <v>77</v>
      </c>
      <c r="O136" s="423" t="s">
        <v>77</v>
      </c>
      <c r="P136" s="423" t="s">
        <v>77</v>
      </c>
      <c r="Q136" s="423" t="s">
        <v>77</v>
      </c>
    </row>
    <row r="137" spans="1:17" ht="15.75">
      <c r="A137" s="469" t="s">
        <v>1009</v>
      </c>
      <c r="B137" s="470"/>
      <c r="C137" s="483"/>
      <c r="D137" s="506"/>
      <c r="E137" s="506"/>
      <c r="F137" s="507" t="s">
        <v>77</v>
      </c>
      <c r="G137" s="479"/>
      <c r="H137" s="488"/>
      <c r="I137" s="489"/>
      <c r="J137" s="489"/>
      <c r="K137" s="489"/>
      <c r="M137" s="471" t="s">
        <v>77</v>
      </c>
      <c r="N137" s="507" t="s">
        <v>77</v>
      </c>
      <c r="O137" s="423" t="s">
        <v>77</v>
      </c>
    </row>
    <row r="138" spans="1:17" ht="15.75">
      <c r="C138" s="484"/>
      <c r="D138" s="506" t="s">
        <v>77</v>
      </c>
      <c r="E138" s="506" t="s">
        <v>77</v>
      </c>
      <c r="F138" s="507" t="s">
        <v>77</v>
      </c>
      <c r="G138" s="479"/>
      <c r="H138" s="488"/>
      <c r="I138" s="489"/>
      <c r="J138" s="489"/>
      <c r="K138" s="489"/>
      <c r="M138" s="471" t="s">
        <v>77</v>
      </c>
      <c r="N138" s="507" t="s">
        <v>77</v>
      </c>
      <c r="O138" s="423" t="s">
        <v>77</v>
      </c>
    </row>
    <row r="139" spans="1:17" ht="15.75">
      <c r="A139" s="472" t="s">
        <v>1010</v>
      </c>
      <c r="B139" s="473" t="s">
        <v>445</v>
      </c>
      <c r="C139" s="484"/>
      <c r="D139" s="499">
        <v>5.25</v>
      </c>
      <c r="E139" s="499">
        <v>5.25</v>
      </c>
      <c r="F139" s="488">
        <v>0</v>
      </c>
      <c r="G139" s="479">
        <f t="shared" ref="G139:G154" si="7">(E139-D139)</f>
        <v>0</v>
      </c>
      <c r="H139" s="488">
        <f t="shared" ref="H139:H154" si="8">IF(G139&lt;0,-1,0)</f>
        <v>0</v>
      </c>
      <c r="I139" s="489">
        <f t="shared" ref="I139:I154" si="9">IF(G139&gt;0,1,0)</f>
        <v>0</v>
      </c>
      <c r="J139" s="489">
        <f t="shared" ref="J139:J154" si="10">IF(G139=0,1,0)</f>
        <v>1</v>
      </c>
      <c r="K139" s="489">
        <f t="shared" ref="K139:K154" si="11">IF(AND(D139=E139,F139&gt;0),1,0)</f>
        <v>0</v>
      </c>
      <c r="M139" s="489">
        <f t="shared" ref="M139:M154" si="12">LOG(E139)</f>
        <v>0.72015930340595691</v>
      </c>
      <c r="N139" s="488">
        <v>0</v>
      </c>
      <c r="O139" s="423">
        <f t="shared" ref="O139:O154" si="13">(E139*F139)</f>
        <v>0</v>
      </c>
    </row>
    <row r="140" spans="1:17" ht="15.75">
      <c r="A140" s="472" t="s">
        <v>1011</v>
      </c>
      <c r="B140" s="473" t="s">
        <v>446</v>
      </c>
      <c r="C140" s="484"/>
      <c r="D140" s="499">
        <v>3.54</v>
      </c>
      <c r="E140" s="499">
        <v>3.5</v>
      </c>
      <c r="F140" s="488">
        <v>0</v>
      </c>
      <c r="G140" s="479">
        <f t="shared" si="7"/>
        <v>-4.0000000000000036E-2</v>
      </c>
      <c r="H140" s="488">
        <f t="shared" si="8"/>
        <v>-1</v>
      </c>
      <c r="I140" s="489">
        <f t="shared" si="9"/>
        <v>0</v>
      </c>
      <c r="J140" s="489">
        <f t="shared" si="10"/>
        <v>0</v>
      </c>
      <c r="K140" s="489">
        <f t="shared" si="11"/>
        <v>0</v>
      </c>
      <c r="M140" s="489">
        <f t="shared" si="12"/>
        <v>0.54406804435027567</v>
      </c>
      <c r="N140" s="488">
        <v>0</v>
      </c>
      <c r="O140" s="423">
        <f t="shared" si="13"/>
        <v>0</v>
      </c>
    </row>
    <row r="141" spans="1:17" ht="15.75">
      <c r="A141" s="472" t="s">
        <v>264</v>
      </c>
      <c r="B141" s="473" t="s">
        <v>447</v>
      </c>
      <c r="C141" s="484"/>
      <c r="D141" s="499">
        <v>2.75</v>
      </c>
      <c r="E141" s="499">
        <v>2.97</v>
      </c>
      <c r="F141" s="488">
        <v>0</v>
      </c>
      <c r="G141" s="479">
        <f t="shared" si="7"/>
        <v>0.2200000000000002</v>
      </c>
      <c r="H141" s="488">
        <f t="shared" si="8"/>
        <v>0</v>
      </c>
      <c r="I141" s="489">
        <f t="shared" si="9"/>
        <v>1</v>
      </c>
      <c r="J141" s="489">
        <f t="shared" si="10"/>
        <v>0</v>
      </c>
      <c r="K141" s="489">
        <f t="shared" si="11"/>
        <v>0</v>
      </c>
      <c r="M141" s="489">
        <f t="shared" si="12"/>
        <v>0.47275644931721239</v>
      </c>
      <c r="N141" s="488">
        <v>0</v>
      </c>
      <c r="O141" s="423">
        <f t="shared" si="13"/>
        <v>0</v>
      </c>
    </row>
    <row r="142" spans="1:17" ht="15.75">
      <c r="A142" s="472" t="s">
        <v>265</v>
      </c>
      <c r="B142" s="473" t="s">
        <v>448</v>
      </c>
      <c r="C142" s="484"/>
      <c r="D142" s="499">
        <v>2.31</v>
      </c>
      <c r="E142" s="499">
        <v>2.63</v>
      </c>
      <c r="F142" s="488">
        <v>0</v>
      </c>
      <c r="G142" s="479">
        <f t="shared" si="7"/>
        <v>0.31999999999999984</v>
      </c>
      <c r="H142" s="488">
        <f t="shared" si="8"/>
        <v>0</v>
      </c>
      <c r="I142" s="489">
        <f t="shared" si="9"/>
        <v>1</v>
      </c>
      <c r="J142" s="489">
        <f t="shared" si="10"/>
        <v>0</v>
      </c>
      <c r="K142" s="489">
        <f t="shared" si="11"/>
        <v>0</v>
      </c>
      <c r="M142" s="489">
        <f t="shared" si="12"/>
        <v>0.41995574848975786</v>
      </c>
      <c r="N142" s="488">
        <v>0</v>
      </c>
      <c r="O142" s="423">
        <f t="shared" si="13"/>
        <v>0</v>
      </c>
    </row>
    <row r="143" spans="1:17" ht="15.75">
      <c r="A143" s="472" t="s">
        <v>1241</v>
      </c>
      <c r="B143" s="473" t="s">
        <v>449</v>
      </c>
      <c r="C143" s="484"/>
      <c r="D143" s="499">
        <v>9.5</v>
      </c>
      <c r="E143" s="499">
        <v>9.5</v>
      </c>
      <c r="F143" s="488">
        <v>0</v>
      </c>
      <c r="G143" s="479">
        <f t="shared" si="7"/>
        <v>0</v>
      </c>
      <c r="H143" s="488">
        <f t="shared" si="8"/>
        <v>0</v>
      </c>
      <c r="I143" s="489">
        <f t="shared" si="9"/>
        <v>0</v>
      </c>
      <c r="J143" s="489">
        <f t="shared" si="10"/>
        <v>1</v>
      </c>
      <c r="K143" s="489">
        <f t="shared" si="11"/>
        <v>0</v>
      </c>
      <c r="M143" s="489">
        <f t="shared" si="12"/>
        <v>0.97772360528884772</v>
      </c>
      <c r="N143" s="488">
        <v>0</v>
      </c>
      <c r="O143" s="423">
        <f t="shared" si="13"/>
        <v>0</v>
      </c>
    </row>
    <row r="144" spans="1:17" ht="15.75">
      <c r="A144" s="472" t="s">
        <v>450</v>
      </c>
      <c r="B144" s="473" t="s">
        <v>451</v>
      </c>
      <c r="C144" s="484"/>
      <c r="D144" s="499">
        <v>8.5500000000000007</v>
      </c>
      <c r="E144" s="499">
        <v>8.5500000000000007</v>
      </c>
      <c r="F144" s="488">
        <v>0</v>
      </c>
      <c r="G144" s="479">
        <f t="shared" si="7"/>
        <v>0</v>
      </c>
      <c r="H144" s="488">
        <f t="shared" si="8"/>
        <v>0</v>
      </c>
      <c r="I144" s="489">
        <f t="shared" si="9"/>
        <v>0</v>
      </c>
      <c r="J144" s="489">
        <f t="shared" si="10"/>
        <v>1</v>
      </c>
      <c r="K144" s="489">
        <f t="shared" si="11"/>
        <v>0</v>
      </c>
      <c r="M144" s="489">
        <f t="shared" si="12"/>
        <v>0.9319661147281727</v>
      </c>
      <c r="N144" s="488">
        <v>0</v>
      </c>
      <c r="O144" s="423">
        <f t="shared" si="13"/>
        <v>0</v>
      </c>
    </row>
    <row r="145" spans="1:15" ht="15.75">
      <c r="A145" s="472" t="s">
        <v>1012</v>
      </c>
      <c r="B145" s="473" t="s">
        <v>452</v>
      </c>
      <c r="C145" s="484"/>
      <c r="D145" s="499">
        <v>1.6</v>
      </c>
      <c r="E145" s="499">
        <v>1.6</v>
      </c>
      <c r="F145" s="488">
        <v>0</v>
      </c>
      <c r="G145" s="479">
        <f t="shared" si="7"/>
        <v>0</v>
      </c>
      <c r="H145" s="488">
        <f t="shared" si="8"/>
        <v>0</v>
      </c>
      <c r="I145" s="489">
        <f t="shared" si="9"/>
        <v>0</v>
      </c>
      <c r="J145" s="489">
        <f t="shared" si="10"/>
        <v>1</v>
      </c>
      <c r="K145" s="489">
        <f t="shared" si="11"/>
        <v>0</v>
      </c>
      <c r="M145" s="489">
        <f t="shared" si="12"/>
        <v>0.20411998265592479</v>
      </c>
      <c r="N145" s="488">
        <v>0</v>
      </c>
      <c r="O145" s="423">
        <f t="shared" si="13"/>
        <v>0</v>
      </c>
    </row>
    <row r="146" spans="1:15" ht="15.75">
      <c r="A146" s="472" t="s">
        <v>1013</v>
      </c>
      <c r="B146" s="473" t="s">
        <v>453</v>
      </c>
      <c r="C146" s="484"/>
      <c r="D146" s="499">
        <v>1.18</v>
      </c>
      <c r="E146" s="499">
        <v>1.34</v>
      </c>
      <c r="F146" s="488">
        <v>0</v>
      </c>
      <c r="G146" s="479">
        <f t="shared" si="7"/>
        <v>0.16000000000000014</v>
      </c>
      <c r="H146" s="488">
        <f t="shared" si="8"/>
        <v>0</v>
      </c>
      <c r="I146" s="489">
        <f t="shared" si="9"/>
        <v>1</v>
      </c>
      <c r="J146" s="489">
        <f t="shared" si="10"/>
        <v>0</v>
      </c>
      <c r="K146" s="489">
        <f t="shared" si="11"/>
        <v>0</v>
      </c>
      <c r="M146" s="489">
        <v>0</v>
      </c>
      <c r="N146" s="488">
        <v>0</v>
      </c>
      <c r="O146" s="423">
        <f t="shared" si="13"/>
        <v>0</v>
      </c>
    </row>
    <row r="147" spans="1:15" ht="15.75">
      <c r="A147" s="472" t="s">
        <v>1014</v>
      </c>
      <c r="B147" s="473" t="s">
        <v>454</v>
      </c>
      <c r="C147" s="484"/>
      <c r="D147" s="499">
        <v>1.3</v>
      </c>
      <c r="E147" s="499">
        <v>1.5</v>
      </c>
      <c r="F147" s="488">
        <v>0</v>
      </c>
      <c r="G147" s="479">
        <f t="shared" si="7"/>
        <v>0.19999999999999996</v>
      </c>
      <c r="H147" s="488">
        <f t="shared" si="8"/>
        <v>0</v>
      </c>
      <c r="I147" s="489">
        <f t="shared" si="9"/>
        <v>1</v>
      </c>
      <c r="J147" s="489">
        <f t="shared" si="10"/>
        <v>0</v>
      </c>
      <c r="K147" s="489">
        <f t="shared" si="11"/>
        <v>0</v>
      </c>
      <c r="M147" s="489">
        <f t="shared" si="12"/>
        <v>0.17609125905568124</v>
      </c>
      <c r="N147" s="488">
        <v>0</v>
      </c>
      <c r="O147" s="423">
        <f t="shared" si="13"/>
        <v>0</v>
      </c>
    </row>
    <row r="148" spans="1:15" ht="15.75">
      <c r="A148" s="472" t="s">
        <v>1015</v>
      </c>
      <c r="B148" s="473" t="s">
        <v>455</v>
      </c>
      <c r="C148" s="484"/>
      <c r="D148" s="499">
        <v>13</v>
      </c>
      <c r="E148" s="499">
        <v>13</v>
      </c>
      <c r="F148" s="488">
        <v>0</v>
      </c>
      <c r="G148" s="479">
        <f t="shared" si="7"/>
        <v>0</v>
      </c>
      <c r="H148" s="488">
        <f t="shared" si="8"/>
        <v>0</v>
      </c>
      <c r="I148" s="489">
        <f t="shared" si="9"/>
        <v>0</v>
      </c>
      <c r="J148" s="489">
        <f t="shared" si="10"/>
        <v>1</v>
      </c>
      <c r="K148" s="489">
        <f t="shared" si="11"/>
        <v>0</v>
      </c>
      <c r="M148" s="489">
        <f t="shared" si="12"/>
        <v>1.1139433523068367</v>
      </c>
      <c r="N148" s="488">
        <v>0</v>
      </c>
      <c r="O148" s="423">
        <f t="shared" si="13"/>
        <v>0</v>
      </c>
    </row>
    <row r="149" spans="1:15" ht="15.75">
      <c r="A149" s="472" t="s">
        <v>1208</v>
      </c>
      <c r="B149" s="473" t="s">
        <v>884</v>
      </c>
      <c r="C149" s="484"/>
      <c r="D149" s="499">
        <v>0</v>
      </c>
      <c r="E149" s="499">
        <v>0</v>
      </c>
      <c r="F149" s="488">
        <v>0</v>
      </c>
      <c r="G149" s="479">
        <f t="shared" si="7"/>
        <v>0</v>
      </c>
      <c r="H149" s="488">
        <f t="shared" si="8"/>
        <v>0</v>
      </c>
      <c r="I149" s="489">
        <f t="shared" si="9"/>
        <v>0</v>
      </c>
      <c r="J149" s="489">
        <f t="shared" si="10"/>
        <v>1</v>
      </c>
      <c r="K149" s="489">
        <f t="shared" si="11"/>
        <v>0</v>
      </c>
      <c r="M149" s="489" t="e">
        <f t="shared" si="12"/>
        <v>#NUM!</v>
      </c>
      <c r="N149" s="488"/>
      <c r="O149" s="423">
        <f t="shared" si="13"/>
        <v>0</v>
      </c>
    </row>
    <row r="150" spans="1:15" ht="15.75">
      <c r="A150" s="472" t="s">
        <v>1318</v>
      </c>
      <c r="B150" s="473" t="s">
        <v>456</v>
      </c>
      <c r="C150" s="484"/>
      <c r="D150" s="499">
        <v>1.78</v>
      </c>
      <c r="E150" s="499">
        <v>1.85</v>
      </c>
      <c r="F150" s="488">
        <v>0</v>
      </c>
      <c r="G150" s="479">
        <f t="shared" si="7"/>
        <v>7.0000000000000062E-2</v>
      </c>
      <c r="H150" s="488">
        <f t="shared" si="8"/>
        <v>0</v>
      </c>
      <c r="I150" s="489">
        <f t="shared" si="9"/>
        <v>1</v>
      </c>
      <c r="J150" s="489">
        <f t="shared" si="10"/>
        <v>0</v>
      </c>
      <c r="K150" s="489">
        <f t="shared" si="11"/>
        <v>0</v>
      </c>
      <c r="M150" s="489">
        <f t="shared" si="12"/>
        <v>0.26717172840301384</v>
      </c>
      <c r="N150" s="488">
        <v>0</v>
      </c>
      <c r="O150" s="423">
        <f t="shared" si="13"/>
        <v>0</v>
      </c>
    </row>
    <row r="151" spans="1:15" ht="15.75">
      <c r="A151" s="472" t="s">
        <v>1016</v>
      </c>
      <c r="B151" s="473" t="s">
        <v>457</v>
      </c>
      <c r="C151" s="484"/>
      <c r="D151" s="499">
        <v>3.09</v>
      </c>
      <c r="E151" s="499">
        <v>3.03</v>
      </c>
      <c r="F151" s="488">
        <v>0</v>
      </c>
      <c r="G151" s="479">
        <f t="shared" si="7"/>
        <v>-6.0000000000000053E-2</v>
      </c>
      <c r="H151" s="488">
        <f t="shared" si="8"/>
        <v>-1</v>
      </c>
      <c r="I151" s="489">
        <f t="shared" si="9"/>
        <v>0</v>
      </c>
      <c r="J151" s="489">
        <f t="shared" si="10"/>
        <v>0</v>
      </c>
      <c r="K151" s="489">
        <f t="shared" si="11"/>
        <v>0</v>
      </c>
      <c r="M151" s="489">
        <f t="shared" si="12"/>
        <v>0.48144262850230496</v>
      </c>
      <c r="N151" s="488">
        <v>0</v>
      </c>
      <c r="O151" s="423">
        <f t="shared" si="13"/>
        <v>0</v>
      </c>
    </row>
    <row r="152" spans="1:15" ht="15.75">
      <c r="A152" s="472" t="s">
        <v>1017</v>
      </c>
      <c r="B152" s="473" t="s">
        <v>458</v>
      </c>
      <c r="C152" s="484"/>
      <c r="D152" s="499">
        <v>3.25</v>
      </c>
      <c r="E152" s="499">
        <v>3.25</v>
      </c>
      <c r="F152" s="488">
        <v>0</v>
      </c>
      <c r="G152" s="479">
        <f t="shared" si="7"/>
        <v>0</v>
      </c>
      <c r="H152" s="488">
        <f t="shared" si="8"/>
        <v>0</v>
      </c>
      <c r="I152" s="489">
        <f t="shared" si="9"/>
        <v>0</v>
      </c>
      <c r="J152" s="489">
        <f t="shared" si="10"/>
        <v>1</v>
      </c>
      <c r="K152" s="489">
        <f t="shared" si="11"/>
        <v>0</v>
      </c>
      <c r="M152" s="489">
        <f t="shared" si="12"/>
        <v>0.51188336097887432</v>
      </c>
      <c r="N152" s="488">
        <v>0</v>
      </c>
      <c r="O152" s="423">
        <f t="shared" si="13"/>
        <v>0</v>
      </c>
    </row>
    <row r="153" spans="1:15" ht="15.75">
      <c r="A153" s="472" t="s">
        <v>1018</v>
      </c>
      <c r="B153" s="473" t="s">
        <v>459</v>
      </c>
      <c r="C153" s="504"/>
      <c r="D153" s="499">
        <v>8.5</v>
      </c>
      <c r="E153" s="499">
        <v>8.7899999999999991</v>
      </c>
      <c r="F153" s="488">
        <v>0</v>
      </c>
      <c r="G153" s="479">
        <f t="shared" si="7"/>
        <v>0.28999999999999915</v>
      </c>
      <c r="H153" s="488">
        <f t="shared" si="8"/>
        <v>0</v>
      </c>
      <c r="I153" s="489">
        <f t="shared" si="9"/>
        <v>1</v>
      </c>
      <c r="J153" s="489">
        <f t="shared" si="10"/>
        <v>0</v>
      </c>
      <c r="K153" s="489">
        <f t="shared" si="11"/>
        <v>0</v>
      </c>
      <c r="M153" s="489">
        <f t="shared" si="12"/>
        <v>0.94398887507377183</v>
      </c>
      <c r="N153" s="488">
        <v>0</v>
      </c>
      <c r="O153" s="423">
        <f t="shared" si="13"/>
        <v>0</v>
      </c>
    </row>
    <row r="154" spans="1:15" ht="15.75">
      <c r="A154" s="472" t="s">
        <v>1019</v>
      </c>
      <c r="B154" s="473" t="s">
        <v>1020</v>
      </c>
      <c r="C154" s="483"/>
      <c r="D154" s="499">
        <v>0.76</v>
      </c>
      <c r="E154" s="499">
        <v>0.76</v>
      </c>
      <c r="F154" s="488">
        <v>0</v>
      </c>
      <c r="G154" s="479">
        <f t="shared" si="7"/>
        <v>0</v>
      </c>
      <c r="H154" s="488">
        <f t="shared" si="8"/>
        <v>0</v>
      </c>
      <c r="I154" s="489">
        <f t="shared" si="9"/>
        <v>0</v>
      </c>
      <c r="J154" s="489">
        <f t="shared" si="10"/>
        <v>1</v>
      </c>
      <c r="K154" s="489">
        <f t="shared" si="11"/>
        <v>0</v>
      </c>
      <c r="M154" s="489">
        <f t="shared" si="12"/>
        <v>-0.11918640771920865</v>
      </c>
      <c r="N154" s="488">
        <v>0</v>
      </c>
      <c r="O154" s="423">
        <f t="shared" si="13"/>
        <v>0</v>
      </c>
    </row>
    <row r="155" spans="1:15" ht="15.75">
      <c r="C155" s="504"/>
      <c r="D155" s="499" t="s">
        <v>77</v>
      </c>
      <c r="E155" s="499" t="s">
        <v>77</v>
      </c>
      <c r="F155" s="507" t="s">
        <v>77</v>
      </c>
      <c r="G155" s="479"/>
      <c r="H155" s="488"/>
      <c r="I155" s="489"/>
      <c r="J155" s="489"/>
      <c r="K155" s="489"/>
      <c r="M155" s="471" t="s">
        <v>77</v>
      </c>
      <c r="N155" s="507" t="s">
        <v>77</v>
      </c>
      <c r="O155" s="423" t="s">
        <v>77</v>
      </c>
    </row>
    <row r="156" spans="1:15" ht="15.75">
      <c r="A156" s="469" t="s">
        <v>82</v>
      </c>
      <c r="B156" s="470"/>
      <c r="C156" s="504"/>
      <c r="D156" s="506"/>
      <c r="E156" s="506"/>
      <c r="F156" s="507" t="s">
        <v>77</v>
      </c>
      <c r="G156" s="479"/>
      <c r="H156" s="488"/>
      <c r="I156" s="489"/>
      <c r="J156" s="489"/>
      <c r="K156" s="489"/>
      <c r="M156" s="471" t="s">
        <v>77</v>
      </c>
      <c r="N156" s="507" t="s">
        <v>77</v>
      </c>
      <c r="O156" s="423" t="s">
        <v>77</v>
      </c>
    </row>
    <row r="157" spans="1:15" ht="15.75">
      <c r="A157" s="469"/>
      <c r="B157" s="470"/>
      <c r="C157" s="484"/>
      <c r="D157" s="506"/>
      <c r="E157" s="506"/>
      <c r="F157" s="507"/>
      <c r="G157" s="479"/>
      <c r="H157" s="488"/>
      <c r="I157" s="489"/>
      <c r="J157" s="489"/>
      <c r="K157" s="489"/>
      <c r="M157" s="471"/>
      <c r="N157" s="507"/>
    </row>
    <row r="158" spans="1:15" ht="15.75">
      <c r="A158" s="472" t="s">
        <v>1021</v>
      </c>
      <c r="B158" s="473" t="s">
        <v>460</v>
      </c>
      <c r="C158" s="484"/>
      <c r="D158" s="499">
        <v>16.190000000000001</v>
      </c>
      <c r="E158" s="499">
        <v>15.23</v>
      </c>
      <c r="F158" s="488">
        <v>0</v>
      </c>
      <c r="G158" s="479">
        <f t="shared" ref="G158:G167" si="14">(E158-D158)</f>
        <v>-0.96000000000000085</v>
      </c>
      <c r="H158" s="488">
        <f t="shared" ref="H158:H167" si="15">IF(G158&lt;0,-1,0)</f>
        <v>-1</v>
      </c>
      <c r="I158" s="489">
        <f t="shared" ref="I158:I167" si="16">IF(G158&gt;0,1,0)</f>
        <v>0</v>
      </c>
      <c r="J158" s="489">
        <f>IF(G158=0,1,0)</f>
        <v>0</v>
      </c>
      <c r="K158" s="489">
        <f>IF(AND(D158=E158,F158&gt;0),1,0)</f>
        <v>0</v>
      </c>
      <c r="M158" s="489">
        <f>LOG(E158)</f>
        <v>1.1826999033360426</v>
      </c>
      <c r="N158" s="488">
        <v>0</v>
      </c>
      <c r="O158" s="423">
        <f>(E158*F158)</f>
        <v>0</v>
      </c>
    </row>
    <row r="159" spans="1:15" ht="15.75">
      <c r="A159" s="472" t="s">
        <v>1022</v>
      </c>
      <c r="B159" s="473" t="s">
        <v>461</v>
      </c>
      <c r="C159" s="484"/>
      <c r="D159" s="499">
        <v>0</v>
      </c>
      <c r="E159" s="499">
        <v>0</v>
      </c>
      <c r="F159" s="488">
        <v>0</v>
      </c>
      <c r="G159" s="479">
        <f t="shared" si="14"/>
        <v>0</v>
      </c>
      <c r="H159" s="488">
        <f t="shared" si="15"/>
        <v>0</v>
      </c>
      <c r="I159" s="489">
        <f t="shared" si="16"/>
        <v>0</v>
      </c>
      <c r="J159" s="489">
        <f>IF(G159=0,1,0)</f>
        <v>1</v>
      </c>
      <c r="K159" s="489">
        <f>IF(AND(D159=E159,F159&gt;0),1,0)</f>
        <v>0</v>
      </c>
      <c r="M159" s="489">
        <v>0</v>
      </c>
      <c r="N159" s="488">
        <v>0</v>
      </c>
      <c r="O159" s="423">
        <f>(E159*F159)</f>
        <v>0</v>
      </c>
    </row>
    <row r="160" spans="1:15" ht="15.75">
      <c r="A160" s="472" t="s">
        <v>1023</v>
      </c>
      <c r="B160" s="473" t="s">
        <v>462</v>
      </c>
      <c r="C160" s="484"/>
      <c r="D160" s="499">
        <v>0</v>
      </c>
      <c r="E160" s="499">
        <v>0</v>
      </c>
      <c r="F160" s="488">
        <v>0</v>
      </c>
      <c r="G160" s="479">
        <f t="shared" si="14"/>
        <v>0</v>
      </c>
      <c r="H160" s="488">
        <f t="shared" si="15"/>
        <v>0</v>
      </c>
      <c r="I160" s="489">
        <f t="shared" si="16"/>
        <v>0</v>
      </c>
      <c r="J160" s="489">
        <f>IF(G160=0,1,0)</f>
        <v>1</v>
      </c>
      <c r="K160" s="489">
        <f>IF(AND(D160=E160,F160&gt;0),1,0)</f>
        <v>0</v>
      </c>
      <c r="M160" s="489">
        <v>0</v>
      </c>
      <c r="N160" s="488">
        <v>0</v>
      </c>
      <c r="O160" s="423">
        <f t="shared" ref="O160:O166" si="17">(E160*F160)</f>
        <v>0</v>
      </c>
    </row>
    <row r="161" spans="1:15" ht="15.75">
      <c r="A161" s="472" t="s">
        <v>1024</v>
      </c>
      <c r="B161" s="473" t="s">
        <v>1025</v>
      </c>
      <c r="C161" s="484"/>
      <c r="D161" s="499">
        <v>0</v>
      </c>
      <c r="E161" s="499">
        <v>0</v>
      </c>
      <c r="F161" s="488">
        <v>0</v>
      </c>
      <c r="G161" s="479">
        <f t="shared" si="14"/>
        <v>0</v>
      </c>
      <c r="H161" s="488">
        <f t="shared" si="15"/>
        <v>0</v>
      </c>
      <c r="I161" s="489">
        <f t="shared" si="16"/>
        <v>0</v>
      </c>
      <c r="J161" s="489">
        <f t="shared" ref="J161:J166" si="18">IF(G161=0,1,0)</f>
        <v>1</v>
      </c>
      <c r="K161" s="489">
        <f t="shared" ref="K161:K166" si="19">IF(AND(D161=E161,F161&gt;0),1,0)</f>
        <v>0</v>
      </c>
      <c r="M161" s="489">
        <v>0</v>
      </c>
      <c r="N161" s="488">
        <v>0</v>
      </c>
      <c r="O161" s="423">
        <f t="shared" si="17"/>
        <v>0</v>
      </c>
    </row>
    <row r="162" spans="1:15" ht="15.75">
      <c r="A162" s="472" t="s">
        <v>1026</v>
      </c>
      <c r="B162" s="473" t="s">
        <v>463</v>
      </c>
      <c r="C162" s="484"/>
      <c r="D162" s="499">
        <v>0</v>
      </c>
      <c r="E162" s="499">
        <v>0</v>
      </c>
      <c r="F162" s="488">
        <v>0</v>
      </c>
      <c r="G162" s="479">
        <f t="shared" si="14"/>
        <v>0</v>
      </c>
      <c r="H162" s="488">
        <f t="shared" si="15"/>
        <v>0</v>
      </c>
      <c r="I162" s="489">
        <f t="shared" si="16"/>
        <v>0</v>
      </c>
      <c r="J162" s="489">
        <f t="shared" si="18"/>
        <v>1</v>
      </c>
      <c r="K162" s="489">
        <f t="shared" si="19"/>
        <v>0</v>
      </c>
      <c r="M162" s="489">
        <v>0</v>
      </c>
      <c r="N162" s="488">
        <v>0</v>
      </c>
      <c r="O162" s="423">
        <f t="shared" si="17"/>
        <v>0</v>
      </c>
    </row>
    <row r="163" spans="1:15" ht="15.75">
      <c r="A163" s="472" t="s">
        <v>1227</v>
      </c>
      <c r="B163" s="473" t="s">
        <v>464</v>
      </c>
      <c r="C163" s="484"/>
      <c r="D163" s="499">
        <v>14.59</v>
      </c>
      <c r="E163" s="499">
        <v>14.86</v>
      </c>
      <c r="F163" s="488">
        <v>0</v>
      </c>
      <c r="G163" s="479">
        <f t="shared" si="14"/>
        <v>0.26999999999999957</v>
      </c>
      <c r="H163" s="488">
        <f t="shared" si="15"/>
        <v>0</v>
      </c>
      <c r="I163" s="489">
        <f t="shared" si="16"/>
        <v>1</v>
      </c>
      <c r="J163" s="489">
        <f t="shared" si="18"/>
        <v>0</v>
      </c>
      <c r="K163" s="489">
        <f t="shared" si="19"/>
        <v>0</v>
      </c>
      <c r="M163" s="489">
        <f>LOG(E163)</f>
        <v>1.1720188094245565</v>
      </c>
      <c r="N163" s="488">
        <v>0</v>
      </c>
      <c r="O163" s="423">
        <f t="shared" si="17"/>
        <v>0</v>
      </c>
    </row>
    <row r="164" spans="1:15" ht="15.75">
      <c r="A164" s="472" t="s">
        <v>1027</v>
      </c>
      <c r="B164" s="473" t="s">
        <v>465</v>
      </c>
      <c r="C164" s="484"/>
      <c r="D164" s="499">
        <v>0</v>
      </c>
      <c r="E164" s="499">
        <v>0</v>
      </c>
      <c r="F164" s="488">
        <v>0</v>
      </c>
      <c r="G164" s="479">
        <f t="shared" si="14"/>
        <v>0</v>
      </c>
      <c r="H164" s="488">
        <f t="shared" si="15"/>
        <v>0</v>
      </c>
      <c r="I164" s="489">
        <f t="shared" si="16"/>
        <v>0</v>
      </c>
      <c r="J164" s="489">
        <f t="shared" si="18"/>
        <v>1</v>
      </c>
      <c r="K164" s="489">
        <f t="shared" si="19"/>
        <v>0</v>
      </c>
      <c r="M164" s="489">
        <v>0</v>
      </c>
      <c r="N164" s="488">
        <v>0</v>
      </c>
      <c r="O164" s="423">
        <f t="shared" si="17"/>
        <v>0</v>
      </c>
    </row>
    <row r="165" spans="1:15" ht="15.75">
      <c r="A165" s="472" t="s">
        <v>29</v>
      </c>
      <c r="B165" s="473" t="s">
        <v>466</v>
      </c>
      <c r="C165" s="484"/>
      <c r="D165" s="499">
        <v>6.9</v>
      </c>
      <c r="E165" s="499">
        <v>6.9</v>
      </c>
      <c r="F165" s="488">
        <v>0</v>
      </c>
      <c r="G165" s="479">
        <f t="shared" si="14"/>
        <v>0</v>
      </c>
      <c r="H165" s="488">
        <f t="shared" si="15"/>
        <v>0</v>
      </c>
      <c r="I165" s="489">
        <f t="shared" si="16"/>
        <v>0</v>
      </c>
      <c r="J165" s="489">
        <f t="shared" si="18"/>
        <v>1</v>
      </c>
      <c r="K165" s="489">
        <f t="shared" si="19"/>
        <v>0</v>
      </c>
      <c r="M165" s="489">
        <f>LOG(E165)</f>
        <v>0.83884909073725533</v>
      </c>
      <c r="N165" s="488">
        <v>0</v>
      </c>
      <c r="O165" s="423">
        <f t="shared" si="17"/>
        <v>0</v>
      </c>
    </row>
    <row r="166" spans="1:15" ht="15.75">
      <c r="A166" s="472" t="s">
        <v>1028</v>
      </c>
      <c r="B166" s="473" t="s">
        <v>467</v>
      </c>
      <c r="C166" s="484"/>
      <c r="D166" s="499">
        <v>2.7</v>
      </c>
      <c r="E166" s="499">
        <v>2.7</v>
      </c>
      <c r="F166" s="488">
        <v>0</v>
      </c>
      <c r="G166" s="479">
        <f t="shared" si="14"/>
        <v>0</v>
      </c>
      <c r="H166" s="488">
        <f t="shared" si="15"/>
        <v>0</v>
      </c>
      <c r="I166" s="489">
        <f t="shared" si="16"/>
        <v>0</v>
      </c>
      <c r="J166" s="489">
        <f t="shared" si="18"/>
        <v>1</v>
      </c>
      <c r="K166" s="489">
        <f t="shared" si="19"/>
        <v>0</v>
      </c>
      <c r="M166" s="489">
        <f>LOG(E166)</f>
        <v>0.43136376415898736</v>
      </c>
      <c r="N166" s="488">
        <v>0</v>
      </c>
      <c r="O166" s="423">
        <f t="shared" si="17"/>
        <v>0</v>
      </c>
    </row>
    <row r="167" spans="1:15" ht="15.75">
      <c r="A167" s="472" t="s">
        <v>1228</v>
      </c>
      <c r="B167" s="473" t="s">
        <v>468</v>
      </c>
      <c r="C167" s="483"/>
      <c r="D167" s="499">
        <v>5.78</v>
      </c>
      <c r="E167" s="499">
        <v>5.78</v>
      </c>
      <c r="F167" s="488">
        <v>0</v>
      </c>
      <c r="G167" s="479">
        <f t="shared" si="14"/>
        <v>0</v>
      </c>
      <c r="H167" s="488">
        <f t="shared" si="15"/>
        <v>0</v>
      </c>
      <c r="I167" s="489">
        <f t="shared" si="16"/>
        <v>0</v>
      </c>
      <c r="J167" s="489">
        <f>IF(G167=0,1,0)</f>
        <v>1</v>
      </c>
      <c r="K167" s="489">
        <f>IF(AND(D167=E167,F167&gt;0),1,0)</f>
        <v>0</v>
      </c>
      <c r="M167" s="489">
        <f>LOG(E167)</f>
        <v>0.76192783842052902</v>
      </c>
      <c r="N167" s="488">
        <v>0</v>
      </c>
      <c r="O167" s="423">
        <f>(E167*F167)</f>
        <v>0</v>
      </c>
    </row>
    <row r="168" spans="1:15" ht="15.75">
      <c r="A168" s="427" t="s">
        <v>77</v>
      </c>
      <c r="C168" s="504"/>
      <c r="D168" s="506"/>
      <c r="E168" s="506"/>
      <c r="F168" s="507" t="s">
        <v>77</v>
      </c>
      <c r="G168" s="479"/>
      <c r="H168" s="488"/>
      <c r="I168" s="489"/>
      <c r="J168" s="489"/>
      <c r="K168" s="489"/>
      <c r="M168" s="471" t="s">
        <v>77</v>
      </c>
      <c r="N168" s="507" t="s">
        <v>77</v>
      </c>
      <c r="O168" s="423" t="s">
        <v>77</v>
      </c>
    </row>
    <row r="169" spans="1:15" ht="15.75">
      <c r="A169" s="472" t="s">
        <v>261</v>
      </c>
      <c r="B169" s="473"/>
      <c r="C169" s="504"/>
      <c r="D169" s="506"/>
      <c r="E169" s="506"/>
      <c r="F169" s="507" t="s">
        <v>77</v>
      </c>
      <c r="G169" s="479"/>
      <c r="H169" s="488"/>
      <c r="I169" s="489"/>
      <c r="J169" s="489"/>
      <c r="K169" s="489"/>
      <c r="M169" s="471" t="s">
        <v>77</v>
      </c>
      <c r="N169" s="507" t="s">
        <v>77</v>
      </c>
      <c r="O169" s="423" t="s">
        <v>77</v>
      </c>
    </row>
    <row r="170" spans="1:15" ht="15.75">
      <c r="A170" s="469" t="s">
        <v>277</v>
      </c>
      <c r="B170" s="470"/>
      <c r="C170" s="504"/>
      <c r="D170" s="506"/>
      <c r="E170" s="506"/>
      <c r="F170" s="507"/>
      <c r="G170" s="479"/>
      <c r="H170" s="488"/>
      <c r="I170" s="489"/>
      <c r="J170" s="489"/>
      <c r="K170" s="489"/>
      <c r="M170" s="471"/>
      <c r="N170" s="507"/>
    </row>
    <row r="171" spans="1:15" ht="15.75">
      <c r="A171" s="472" t="s">
        <v>77</v>
      </c>
      <c r="B171" s="473"/>
      <c r="C171" s="484"/>
      <c r="D171" s="506"/>
      <c r="E171" s="506"/>
      <c r="F171" s="507" t="s">
        <v>77</v>
      </c>
      <c r="G171" s="479"/>
      <c r="H171" s="488"/>
      <c r="I171" s="489"/>
      <c r="J171" s="489"/>
      <c r="K171" s="489"/>
      <c r="M171" s="471" t="s">
        <v>77</v>
      </c>
      <c r="N171" s="507" t="s">
        <v>77</v>
      </c>
      <c r="O171" s="423" t="s">
        <v>77</v>
      </c>
    </row>
    <row r="172" spans="1:15" ht="15.75">
      <c r="A172" s="472" t="s">
        <v>1029</v>
      </c>
      <c r="B172" s="473" t="s">
        <v>469</v>
      </c>
      <c r="C172" s="484"/>
      <c r="D172" s="499">
        <v>0</v>
      </c>
      <c r="E172" s="499">
        <v>0</v>
      </c>
      <c r="F172" s="488">
        <v>0</v>
      </c>
      <c r="G172" s="479">
        <f t="shared" ref="G172:G182" si="20">(E172-D172)</f>
        <v>0</v>
      </c>
      <c r="H172" s="488">
        <f t="shared" ref="H172:H182" si="21">IF(G172&lt;0,-1,0)</f>
        <v>0</v>
      </c>
      <c r="I172" s="489">
        <f t="shared" ref="I172:I182" si="22">IF(G172&gt;0,1,0)</f>
        <v>0</v>
      </c>
      <c r="J172" s="489">
        <f t="shared" ref="J172:J182" si="23">IF(G172=0,1,0)</f>
        <v>1</v>
      </c>
      <c r="K172" s="489">
        <v>0</v>
      </c>
      <c r="M172" s="489" t="e">
        <f t="shared" ref="M172:M182" si="24">LOG(E172)</f>
        <v>#NUM!</v>
      </c>
      <c r="N172" s="488">
        <v>0</v>
      </c>
      <c r="O172" s="423">
        <f t="shared" ref="O172:O182" si="25">(E172*F172)</f>
        <v>0</v>
      </c>
    </row>
    <row r="173" spans="1:15" ht="15.75">
      <c r="A173" s="472" t="s">
        <v>1030</v>
      </c>
      <c r="B173" s="473" t="s">
        <v>470</v>
      </c>
      <c r="C173" s="484"/>
      <c r="D173" s="499">
        <v>3.21</v>
      </c>
      <c r="E173" s="499">
        <v>3.41</v>
      </c>
      <c r="F173" s="488">
        <v>0</v>
      </c>
      <c r="G173" s="479">
        <f t="shared" si="20"/>
        <v>0.20000000000000018</v>
      </c>
      <c r="H173" s="488">
        <f t="shared" si="21"/>
        <v>0</v>
      </c>
      <c r="I173" s="489">
        <f t="shared" si="22"/>
        <v>1</v>
      </c>
      <c r="J173" s="489">
        <f t="shared" si="23"/>
        <v>0</v>
      </c>
      <c r="K173" s="489">
        <f>IF(AND(D173=E173,F173&gt;0),1,0)</f>
        <v>0</v>
      </c>
      <c r="M173" s="489">
        <f t="shared" si="24"/>
        <v>0.53275437899249778</v>
      </c>
      <c r="N173" s="488">
        <v>0</v>
      </c>
      <c r="O173" s="423">
        <f t="shared" si="25"/>
        <v>0</v>
      </c>
    </row>
    <row r="174" spans="1:15" ht="15.75">
      <c r="A174" s="472" t="s">
        <v>1031</v>
      </c>
      <c r="B174" s="473" t="s">
        <v>471</v>
      </c>
      <c r="C174" s="484"/>
      <c r="D174" s="499">
        <v>1.8</v>
      </c>
      <c r="E174" s="499">
        <v>1.88</v>
      </c>
      <c r="F174" s="488">
        <v>0</v>
      </c>
      <c r="G174" s="479">
        <f t="shared" si="20"/>
        <v>7.9999999999999849E-2</v>
      </c>
      <c r="H174" s="488">
        <f t="shared" si="21"/>
        <v>0</v>
      </c>
      <c r="I174" s="489">
        <f t="shared" si="22"/>
        <v>1</v>
      </c>
      <c r="J174" s="489">
        <f t="shared" si="23"/>
        <v>0</v>
      </c>
      <c r="K174" s="489">
        <f>IF(AND(D174=E174,F174&gt;0),1,0)</f>
        <v>0</v>
      </c>
      <c r="M174" s="489">
        <f t="shared" si="24"/>
        <v>0.27415784926367981</v>
      </c>
      <c r="N174" s="488">
        <v>0</v>
      </c>
      <c r="O174" s="423">
        <f t="shared" si="25"/>
        <v>0</v>
      </c>
    </row>
    <row r="175" spans="1:15" ht="15.75">
      <c r="A175" s="472" t="s">
        <v>74</v>
      </c>
      <c r="B175" s="473" t="s">
        <v>472</v>
      </c>
      <c r="C175" s="484"/>
      <c r="D175" s="499">
        <v>1.9</v>
      </c>
      <c r="E175" s="499">
        <v>2.0699999999999998</v>
      </c>
      <c r="F175" s="488">
        <v>0</v>
      </c>
      <c r="G175" s="479">
        <f t="shared" si="20"/>
        <v>0.16999999999999993</v>
      </c>
      <c r="H175" s="488">
        <f t="shared" si="21"/>
        <v>0</v>
      </c>
      <c r="I175" s="489">
        <f t="shared" si="22"/>
        <v>1</v>
      </c>
      <c r="J175" s="489">
        <f t="shared" si="23"/>
        <v>0</v>
      </c>
      <c r="K175" s="489">
        <v>0</v>
      </c>
      <c r="M175" s="489">
        <f t="shared" si="24"/>
        <v>0.31597034545691771</v>
      </c>
      <c r="N175" s="488">
        <v>0</v>
      </c>
      <c r="O175" s="423">
        <f t="shared" si="25"/>
        <v>0</v>
      </c>
    </row>
    <row r="176" spans="1:15" ht="15.75">
      <c r="A176" s="472" t="s">
        <v>1032</v>
      </c>
      <c r="B176" s="473" t="s">
        <v>473</v>
      </c>
      <c r="C176" s="484"/>
      <c r="D176" s="499">
        <v>1.36</v>
      </c>
      <c r="E176" s="499">
        <v>1.54</v>
      </c>
      <c r="F176" s="488">
        <v>0</v>
      </c>
      <c r="G176" s="479">
        <f>(E176-D176)</f>
        <v>0.17999999999999994</v>
      </c>
      <c r="H176" s="488">
        <f t="shared" si="21"/>
        <v>0</v>
      </c>
      <c r="I176" s="489">
        <f t="shared" si="22"/>
        <v>1</v>
      </c>
      <c r="J176" s="489">
        <f t="shared" si="23"/>
        <v>0</v>
      </c>
      <c r="K176" s="489">
        <v>0</v>
      </c>
      <c r="M176" s="489">
        <f t="shared" si="24"/>
        <v>0.18752072083646307</v>
      </c>
      <c r="N176" s="488">
        <v>0</v>
      </c>
      <c r="O176" s="423">
        <f t="shared" si="25"/>
        <v>0</v>
      </c>
    </row>
    <row r="177" spans="1:15" ht="15.75">
      <c r="A177" s="472" t="s">
        <v>1033</v>
      </c>
      <c r="B177" s="473" t="s">
        <v>474</v>
      </c>
      <c r="C177" s="484"/>
      <c r="D177" s="499">
        <v>0</v>
      </c>
      <c r="E177" s="499">
        <v>0</v>
      </c>
      <c r="F177" s="488">
        <v>0</v>
      </c>
      <c r="G177" s="479">
        <f t="shared" si="20"/>
        <v>0</v>
      </c>
      <c r="H177" s="488">
        <f t="shared" si="21"/>
        <v>0</v>
      </c>
      <c r="I177" s="489">
        <f t="shared" si="22"/>
        <v>0</v>
      </c>
      <c r="J177" s="489">
        <f t="shared" si="23"/>
        <v>1</v>
      </c>
      <c r="K177" s="489">
        <f t="shared" ref="K177:K182" si="26">IF(AND(D177=E177,F177&gt;0),1,0)</f>
        <v>0</v>
      </c>
      <c r="M177" s="489">
        <v>0</v>
      </c>
      <c r="N177" s="488">
        <v>0</v>
      </c>
      <c r="O177" s="423">
        <f t="shared" si="25"/>
        <v>0</v>
      </c>
    </row>
    <row r="178" spans="1:15" ht="15.75">
      <c r="A178" s="472" t="s">
        <v>1034</v>
      </c>
      <c r="B178" s="473" t="s">
        <v>1035</v>
      </c>
      <c r="C178" s="484"/>
      <c r="D178" s="499">
        <v>34</v>
      </c>
      <c r="E178" s="499">
        <v>35.43</v>
      </c>
      <c r="F178" s="488">
        <v>0</v>
      </c>
      <c r="G178" s="479">
        <f t="shared" si="20"/>
        <v>1.4299999999999997</v>
      </c>
      <c r="H178" s="488">
        <f t="shared" si="21"/>
        <v>0</v>
      </c>
      <c r="I178" s="489">
        <f t="shared" si="22"/>
        <v>1</v>
      </c>
      <c r="J178" s="489">
        <f t="shared" si="23"/>
        <v>0</v>
      </c>
      <c r="K178" s="489">
        <f t="shared" si="26"/>
        <v>0</v>
      </c>
      <c r="M178" s="489">
        <f t="shared" si="24"/>
        <v>1.5493711523331772</v>
      </c>
      <c r="N178" s="488">
        <v>0</v>
      </c>
      <c r="O178" s="423">
        <f t="shared" si="25"/>
        <v>0</v>
      </c>
    </row>
    <row r="179" spans="1:15" ht="15.75">
      <c r="A179" s="472" t="s">
        <v>1036</v>
      </c>
      <c r="B179" s="473" t="s">
        <v>476</v>
      </c>
      <c r="C179" s="484"/>
      <c r="D179" s="499">
        <v>0.3</v>
      </c>
      <c r="E179" s="499">
        <v>0.3</v>
      </c>
      <c r="F179" s="488">
        <v>0</v>
      </c>
      <c r="G179" s="479">
        <f t="shared" si="20"/>
        <v>0</v>
      </c>
      <c r="H179" s="488">
        <f t="shared" si="21"/>
        <v>0</v>
      </c>
      <c r="I179" s="489">
        <f t="shared" si="22"/>
        <v>0</v>
      </c>
      <c r="J179" s="489">
        <f t="shared" si="23"/>
        <v>1</v>
      </c>
      <c r="K179" s="489">
        <f t="shared" si="26"/>
        <v>0</v>
      </c>
      <c r="M179" s="489">
        <f t="shared" si="24"/>
        <v>-0.52287874528033762</v>
      </c>
      <c r="N179" s="488">
        <v>0</v>
      </c>
      <c r="O179" s="423">
        <f t="shared" si="25"/>
        <v>0</v>
      </c>
    </row>
    <row r="180" spans="1:15" ht="15.75">
      <c r="A180" s="472" t="s">
        <v>1037</v>
      </c>
      <c r="B180" s="473" t="s">
        <v>477</v>
      </c>
      <c r="C180" s="484"/>
      <c r="D180" s="499">
        <v>0</v>
      </c>
      <c r="E180" s="499">
        <v>0</v>
      </c>
      <c r="F180" s="488">
        <v>0</v>
      </c>
      <c r="G180" s="479">
        <f t="shared" si="20"/>
        <v>0</v>
      </c>
      <c r="H180" s="488">
        <f t="shared" si="21"/>
        <v>0</v>
      </c>
      <c r="I180" s="489">
        <f t="shared" si="22"/>
        <v>0</v>
      </c>
      <c r="J180" s="489">
        <f t="shared" si="23"/>
        <v>1</v>
      </c>
      <c r="K180" s="489">
        <f t="shared" si="26"/>
        <v>0</v>
      </c>
      <c r="M180" s="489">
        <v>0</v>
      </c>
      <c r="N180" s="488">
        <v>0</v>
      </c>
      <c r="O180" s="423">
        <f t="shared" si="25"/>
        <v>0</v>
      </c>
    </row>
    <row r="181" spans="1:15" ht="15.75">
      <c r="A181" s="472" t="s">
        <v>1038</v>
      </c>
      <c r="B181" s="473" t="s">
        <v>478</v>
      </c>
      <c r="C181" s="484"/>
      <c r="D181" s="499">
        <v>4</v>
      </c>
      <c r="E181" s="499">
        <v>3.75</v>
      </c>
      <c r="F181" s="488">
        <v>0</v>
      </c>
      <c r="G181" s="479">
        <f t="shared" si="20"/>
        <v>-0.25</v>
      </c>
      <c r="H181" s="488">
        <f t="shared" si="21"/>
        <v>-1</v>
      </c>
      <c r="I181" s="489">
        <f t="shared" si="22"/>
        <v>0</v>
      </c>
      <c r="J181" s="489">
        <f t="shared" si="23"/>
        <v>0</v>
      </c>
      <c r="K181" s="489">
        <f t="shared" si="26"/>
        <v>0</v>
      </c>
      <c r="M181" s="489">
        <f t="shared" si="24"/>
        <v>0.57403126772771884</v>
      </c>
      <c r="N181" s="488">
        <v>0</v>
      </c>
      <c r="O181" s="423">
        <f t="shared" si="25"/>
        <v>0</v>
      </c>
    </row>
    <row r="182" spans="1:15" ht="15.75">
      <c r="A182" s="472" t="s">
        <v>1039</v>
      </c>
      <c r="B182" s="473" t="s">
        <v>479</v>
      </c>
      <c r="C182" s="484"/>
      <c r="D182" s="499">
        <v>2.11</v>
      </c>
      <c r="E182" s="499">
        <v>2.12</v>
      </c>
      <c r="F182" s="488">
        <v>0</v>
      </c>
      <c r="G182" s="479">
        <f t="shared" si="20"/>
        <v>1.0000000000000231E-2</v>
      </c>
      <c r="H182" s="488">
        <f t="shared" si="21"/>
        <v>0</v>
      </c>
      <c r="I182" s="489">
        <f t="shared" si="22"/>
        <v>1</v>
      </c>
      <c r="J182" s="489">
        <f t="shared" si="23"/>
        <v>0</v>
      </c>
      <c r="K182" s="489">
        <f t="shared" si="26"/>
        <v>0</v>
      </c>
      <c r="M182" s="489">
        <f t="shared" si="24"/>
        <v>0.32633586092875144</v>
      </c>
      <c r="N182" s="488">
        <v>0</v>
      </c>
      <c r="O182" s="423">
        <f t="shared" si="25"/>
        <v>0</v>
      </c>
    </row>
    <row r="183" spans="1:15" ht="15.75">
      <c r="A183" s="472"/>
      <c r="B183" s="473"/>
      <c r="C183" s="484"/>
      <c r="D183" s="499" t="s">
        <v>77</v>
      </c>
      <c r="E183" s="499" t="s">
        <v>77</v>
      </c>
      <c r="F183" s="488"/>
      <c r="G183" s="479"/>
      <c r="H183" s="488"/>
      <c r="I183" s="489"/>
      <c r="J183" s="489"/>
      <c r="K183" s="489"/>
      <c r="M183" s="489"/>
      <c r="N183" s="488"/>
    </row>
    <row r="184" spans="1:15" ht="15.75">
      <c r="A184" s="469" t="s">
        <v>278</v>
      </c>
      <c r="B184" s="470" t="s">
        <v>77</v>
      </c>
      <c r="C184" s="484"/>
      <c r="D184" s="499"/>
      <c r="E184" s="499"/>
      <c r="F184" s="488"/>
      <c r="G184" s="479"/>
      <c r="H184" s="488"/>
      <c r="I184" s="489"/>
      <c r="J184" s="489"/>
      <c r="K184" s="489"/>
      <c r="M184" s="489"/>
      <c r="N184" s="488"/>
    </row>
    <row r="185" spans="1:15" ht="15.75">
      <c r="A185" s="472"/>
      <c r="B185" s="473"/>
      <c r="C185" s="484"/>
      <c r="D185" s="429"/>
      <c r="F185" s="488"/>
      <c r="G185" s="479"/>
      <c r="H185" s="488"/>
      <c r="I185" s="489"/>
      <c r="J185" s="489"/>
      <c r="K185" s="489"/>
      <c r="M185" s="489"/>
      <c r="N185" s="488"/>
    </row>
    <row r="186" spans="1:15" ht="15.75">
      <c r="A186" s="472" t="s">
        <v>14</v>
      </c>
      <c r="B186" s="473" t="s">
        <v>480</v>
      </c>
      <c r="C186" s="484"/>
      <c r="D186" s="499">
        <v>18.12</v>
      </c>
      <c r="E186" s="499">
        <v>18.68</v>
      </c>
      <c r="F186" s="488">
        <v>5000</v>
      </c>
      <c r="G186" s="479">
        <f>(E186-D186)</f>
        <v>0.55999999999999872</v>
      </c>
      <c r="H186" s="488">
        <f>IF(G186&lt;0,-1,0)</f>
        <v>0</v>
      </c>
      <c r="I186" s="489">
        <f t="shared" ref="I186:I199" si="27">IF(G186&gt;0,1,0)</f>
        <v>1</v>
      </c>
      <c r="J186" s="489">
        <f t="shared" ref="J186:J199" si="28">IF(G186=0,1,0)</f>
        <v>0</v>
      </c>
      <c r="K186" s="489">
        <f>IF(AND(D186=E186,F186&gt;0),1,0)</f>
        <v>0</v>
      </c>
      <c r="M186" s="489">
        <f t="shared" ref="M186:M197" si="29">LOG(E186)</f>
        <v>1.2713768718940746</v>
      </c>
      <c r="N186" s="488">
        <v>0</v>
      </c>
      <c r="O186" s="423">
        <f t="shared" ref="O186:O204" si="30">(E186*F186)</f>
        <v>93400</v>
      </c>
    </row>
    <row r="187" spans="1:15" ht="15.75">
      <c r="A187" s="472" t="s">
        <v>1224</v>
      </c>
      <c r="B187" s="473" t="s">
        <v>481</v>
      </c>
      <c r="C187" s="484"/>
      <c r="D187" s="499">
        <v>71.5</v>
      </c>
      <c r="E187" s="499">
        <v>73.03</v>
      </c>
      <c r="F187" s="488">
        <v>0</v>
      </c>
      <c r="G187" s="479">
        <f t="shared" ref="G187:G204" si="31">(E187-D187)</f>
        <v>1.5300000000000011</v>
      </c>
      <c r="H187" s="488">
        <f>IF(G187&lt;0,-1,0)</f>
        <v>0</v>
      </c>
      <c r="I187" s="489">
        <f t="shared" si="27"/>
        <v>1</v>
      </c>
      <c r="J187" s="489">
        <f t="shared" si="28"/>
        <v>0</v>
      </c>
      <c r="K187" s="489">
        <v>0</v>
      </c>
      <c r="M187" s="489">
        <f t="shared" si="29"/>
        <v>1.86350130064145</v>
      </c>
      <c r="N187" s="488">
        <v>0</v>
      </c>
      <c r="O187" s="423">
        <f t="shared" si="30"/>
        <v>0</v>
      </c>
    </row>
    <row r="188" spans="1:15" ht="15.75">
      <c r="A188" s="472" t="s">
        <v>1040</v>
      </c>
      <c r="B188" s="473" t="s">
        <v>482</v>
      </c>
      <c r="C188" s="484"/>
      <c r="D188" s="499">
        <v>31.69</v>
      </c>
      <c r="E188" s="499">
        <v>31.81</v>
      </c>
      <c r="F188" s="488">
        <v>0</v>
      </c>
      <c r="G188" s="479">
        <f>(E188-D188)</f>
        <v>0.11999999999999744</v>
      </c>
      <c r="H188" s="488">
        <f>IF(G188&lt;0,-1,0)</f>
        <v>0</v>
      </c>
      <c r="I188" s="489">
        <f t="shared" si="27"/>
        <v>1</v>
      </c>
      <c r="J188" s="489">
        <f t="shared" si="28"/>
        <v>0</v>
      </c>
      <c r="K188" s="489">
        <v>0</v>
      </c>
      <c r="M188" s="489">
        <f t="shared" si="29"/>
        <v>1.5025636691073634</v>
      </c>
      <c r="N188" s="488">
        <v>0</v>
      </c>
      <c r="O188" s="423">
        <f t="shared" si="30"/>
        <v>0</v>
      </c>
    </row>
    <row r="189" spans="1:15" ht="15.75">
      <c r="A189" s="472" t="s">
        <v>267</v>
      </c>
      <c r="B189" s="473" t="s">
        <v>483</v>
      </c>
      <c r="C189" s="484"/>
      <c r="D189" s="499">
        <v>16.66</v>
      </c>
      <c r="E189" s="499">
        <v>17.12</v>
      </c>
      <c r="F189" s="488">
        <v>0</v>
      </c>
      <c r="G189" s="479">
        <f>(E189-D189)</f>
        <v>0.46000000000000085</v>
      </c>
      <c r="H189" s="488">
        <f t="shared" ref="H189:H199" si="32">IF(G189&lt;0,-1,0)</f>
        <v>0</v>
      </c>
      <c r="I189" s="489">
        <f t="shared" si="27"/>
        <v>1</v>
      </c>
      <c r="J189" s="489">
        <f t="shared" si="28"/>
        <v>0</v>
      </c>
      <c r="K189" s="423">
        <f>IF(AND(D189=E189,F189&gt;0),1,0)</f>
        <v>0</v>
      </c>
      <c r="L189" s="489"/>
      <c r="M189" s="488">
        <f t="shared" si="29"/>
        <v>1.2335037603411345</v>
      </c>
      <c r="N189" s="488">
        <v>0</v>
      </c>
      <c r="O189" s="423">
        <f t="shared" si="30"/>
        <v>0</v>
      </c>
    </row>
    <row r="190" spans="1:15" ht="15.75">
      <c r="A190" s="472" t="s">
        <v>243</v>
      </c>
      <c r="B190" s="473" t="s">
        <v>484</v>
      </c>
      <c r="C190" s="484"/>
      <c r="D190" s="499">
        <v>8.2200000000000006</v>
      </c>
      <c r="E190" s="499">
        <v>8.6199999999999992</v>
      </c>
      <c r="F190" s="488">
        <v>0</v>
      </c>
      <c r="G190" s="479">
        <f>(E190-D190)</f>
        <v>0.39999999999999858</v>
      </c>
      <c r="H190" s="488">
        <f t="shared" si="32"/>
        <v>0</v>
      </c>
      <c r="I190" s="489">
        <f t="shared" si="27"/>
        <v>1</v>
      </c>
      <c r="J190" s="489">
        <f t="shared" si="28"/>
        <v>0</v>
      </c>
      <c r="K190" s="423">
        <f>IF(AND(D190=E190,F190&gt;0),1,0)</f>
        <v>0</v>
      </c>
      <c r="L190" s="489"/>
      <c r="M190" s="488">
        <f t="shared" si="29"/>
        <v>0.93550726582471277</v>
      </c>
      <c r="N190" s="488">
        <v>0</v>
      </c>
      <c r="O190" s="423">
        <f t="shared" si="30"/>
        <v>0</v>
      </c>
    </row>
    <row r="191" spans="1:15" ht="15.75">
      <c r="A191" s="472" t="s">
        <v>1194</v>
      </c>
      <c r="B191" s="473" t="s">
        <v>485</v>
      </c>
      <c r="C191" s="484"/>
      <c r="D191" s="499">
        <v>10.06</v>
      </c>
      <c r="E191" s="499">
        <v>10.39</v>
      </c>
      <c r="F191" s="488">
        <v>0</v>
      </c>
      <c r="G191" s="479">
        <f>(E191-D191)</f>
        <v>0.33000000000000007</v>
      </c>
      <c r="H191" s="488">
        <f t="shared" si="32"/>
        <v>0</v>
      </c>
      <c r="I191" s="489">
        <f t="shared" si="27"/>
        <v>1</v>
      </c>
      <c r="J191" s="489">
        <f t="shared" si="28"/>
        <v>0</v>
      </c>
      <c r="K191" s="423">
        <f>IF(AND(D191=E191,F191&gt;0),1,0)</f>
        <v>0</v>
      </c>
      <c r="L191" s="489"/>
      <c r="M191" s="488">
        <f t="shared" si="29"/>
        <v>1.0166155475571774</v>
      </c>
      <c r="N191" s="488">
        <v>0</v>
      </c>
      <c r="O191" s="423">
        <f t="shared" si="30"/>
        <v>0</v>
      </c>
    </row>
    <row r="192" spans="1:15" ht="15.75">
      <c r="A192" s="472" t="s">
        <v>1240</v>
      </c>
      <c r="B192" s="473" t="s">
        <v>486</v>
      </c>
      <c r="C192" s="484"/>
      <c r="D192" s="499">
        <v>112.72</v>
      </c>
      <c r="E192" s="499">
        <v>114.16</v>
      </c>
      <c r="F192" s="488">
        <v>0</v>
      </c>
      <c r="G192" s="479">
        <f>(E192-D192)</f>
        <v>1.4399999999999977</v>
      </c>
      <c r="H192" s="488">
        <f t="shared" si="32"/>
        <v>0</v>
      </c>
      <c r="I192" s="489">
        <f t="shared" si="27"/>
        <v>1</v>
      </c>
      <c r="J192" s="489">
        <f t="shared" si="28"/>
        <v>0</v>
      </c>
      <c r="K192" s="423">
        <f t="shared" ref="K192:K204" si="33">IF(AND(D192=E192,F192&gt;0),1,0)</f>
        <v>0</v>
      </c>
      <c r="L192" s="489"/>
      <c r="M192" s="488">
        <f t="shared" si="29"/>
        <v>2.0575139601065904</v>
      </c>
      <c r="N192" s="488">
        <v>0</v>
      </c>
      <c r="O192" s="423">
        <f t="shared" si="30"/>
        <v>0</v>
      </c>
    </row>
    <row r="193" spans="1:17" ht="15.75">
      <c r="A193" s="472" t="s">
        <v>36</v>
      </c>
      <c r="B193" s="473" t="s">
        <v>487</v>
      </c>
      <c r="C193" s="484"/>
      <c r="D193" s="499">
        <v>17.73</v>
      </c>
      <c r="E193" s="499">
        <v>18</v>
      </c>
      <c r="F193" s="488">
        <v>0</v>
      </c>
      <c r="G193" s="479">
        <f t="shared" si="31"/>
        <v>0.26999999999999957</v>
      </c>
      <c r="H193" s="488">
        <f t="shared" si="32"/>
        <v>0</v>
      </c>
      <c r="I193" s="489">
        <f t="shared" si="27"/>
        <v>1</v>
      </c>
      <c r="J193" s="489">
        <f t="shared" si="28"/>
        <v>0</v>
      </c>
      <c r="K193" s="423">
        <f t="shared" si="33"/>
        <v>0</v>
      </c>
      <c r="M193" s="489">
        <f t="shared" si="29"/>
        <v>1.255272505103306</v>
      </c>
      <c r="N193" s="488">
        <v>0</v>
      </c>
      <c r="O193" s="423">
        <f t="shared" si="30"/>
        <v>0</v>
      </c>
    </row>
    <row r="194" spans="1:17" ht="15.75">
      <c r="A194" s="472" t="s">
        <v>0</v>
      </c>
      <c r="B194" s="473" t="s">
        <v>488</v>
      </c>
      <c r="C194" s="484"/>
      <c r="D194" s="499">
        <v>2.1800000000000002</v>
      </c>
      <c r="E194" s="499">
        <v>2.21</v>
      </c>
      <c r="F194" s="488">
        <v>0</v>
      </c>
      <c r="G194" s="479">
        <f t="shared" si="31"/>
        <v>2.9999999999999805E-2</v>
      </c>
      <c r="H194" s="488">
        <f t="shared" si="32"/>
        <v>0</v>
      </c>
      <c r="I194" s="489">
        <f t="shared" si="27"/>
        <v>1</v>
      </c>
      <c r="J194" s="489">
        <f t="shared" si="28"/>
        <v>0</v>
      </c>
      <c r="K194" s="423">
        <f t="shared" si="33"/>
        <v>0</v>
      </c>
      <c r="M194" s="489">
        <f t="shared" si="29"/>
        <v>0.34439227368511072</v>
      </c>
      <c r="N194" s="488">
        <v>0</v>
      </c>
      <c r="O194" s="423">
        <f t="shared" si="30"/>
        <v>0</v>
      </c>
    </row>
    <row r="195" spans="1:17" ht="15.75">
      <c r="A195" s="472" t="s">
        <v>239</v>
      </c>
      <c r="B195" s="473" t="s">
        <v>489</v>
      </c>
      <c r="C195" s="484"/>
      <c r="D195" s="499">
        <v>195.68</v>
      </c>
      <c r="E195" s="499">
        <v>195.68</v>
      </c>
      <c r="F195" s="488">
        <v>0</v>
      </c>
      <c r="G195" s="479">
        <f>(E195-D195)</f>
        <v>0</v>
      </c>
      <c r="H195" s="488">
        <f t="shared" si="32"/>
        <v>0</v>
      </c>
      <c r="I195" s="489">
        <f t="shared" si="27"/>
        <v>0</v>
      </c>
      <c r="J195" s="489">
        <f t="shared" si="28"/>
        <v>1</v>
      </c>
      <c r="K195" s="423">
        <f t="shared" si="33"/>
        <v>0</v>
      </c>
      <c r="M195" s="489">
        <f t="shared" si="29"/>
        <v>2.2915464396922101</v>
      </c>
      <c r="N195" s="488">
        <v>0</v>
      </c>
      <c r="O195" s="423">
        <f t="shared" si="30"/>
        <v>0</v>
      </c>
    </row>
    <row r="196" spans="1:17" ht="15.75">
      <c r="A196" s="472" t="s">
        <v>1041</v>
      </c>
      <c r="B196" s="473" t="s">
        <v>490</v>
      </c>
      <c r="C196" s="508"/>
      <c r="D196" s="499">
        <v>2.27</v>
      </c>
      <c r="E196" s="499">
        <v>2.34</v>
      </c>
      <c r="F196" s="488">
        <v>0</v>
      </c>
      <c r="G196" s="479">
        <f t="shared" si="31"/>
        <v>6.999999999999984E-2</v>
      </c>
      <c r="H196" s="488">
        <f t="shared" si="32"/>
        <v>0</v>
      </c>
      <c r="I196" s="489">
        <f t="shared" si="27"/>
        <v>1</v>
      </c>
      <c r="J196" s="489">
        <f t="shared" si="28"/>
        <v>0</v>
      </c>
      <c r="K196" s="423">
        <f t="shared" si="33"/>
        <v>0</v>
      </c>
      <c r="M196" s="489">
        <f t="shared" si="29"/>
        <v>0.36921585741014279</v>
      </c>
      <c r="N196" s="488">
        <v>0</v>
      </c>
      <c r="O196" s="423">
        <f t="shared" si="30"/>
        <v>0</v>
      </c>
    </row>
    <row r="197" spans="1:17" ht="15.75">
      <c r="A197" s="509" t="s">
        <v>137</v>
      </c>
      <c r="B197" s="510" t="s">
        <v>111</v>
      </c>
      <c r="C197" s="484"/>
      <c r="D197" s="511">
        <v>47.59</v>
      </c>
      <c r="E197" s="511">
        <v>49.09</v>
      </c>
      <c r="F197" s="488">
        <v>0</v>
      </c>
      <c r="G197" s="512">
        <f t="shared" si="31"/>
        <v>1.5</v>
      </c>
      <c r="H197" s="488">
        <f t="shared" si="32"/>
        <v>0</v>
      </c>
      <c r="I197" s="489">
        <f t="shared" si="27"/>
        <v>1</v>
      </c>
      <c r="J197" s="489">
        <f t="shared" si="28"/>
        <v>0</v>
      </c>
      <c r="K197" s="423">
        <f t="shared" si="33"/>
        <v>0</v>
      </c>
      <c r="M197" s="489">
        <f t="shared" si="29"/>
        <v>1.6909930320998694</v>
      </c>
      <c r="N197" s="488">
        <v>0</v>
      </c>
      <c r="O197" s="423">
        <f t="shared" si="30"/>
        <v>0</v>
      </c>
      <c r="P197" s="482">
        <v>1850011200</v>
      </c>
      <c r="Q197" s="482">
        <f>(P197*E197)</f>
        <v>90817049808</v>
      </c>
    </row>
    <row r="198" spans="1:17" ht="15.75">
      <c r="A198" s="472" t="s">
        <v>272</v>
      </c>
      <c r="B198" s="473" t="s">
        <v>491</v>
      </c>
      <c r="C198" s="484"/>
      <c r="D198" s="499">
        <v>2.81</v>
      </c>
      <c r="E198" s="499">
        <v>2.84</v>
      </c>
      <c r="F198" s="488">
        <v>0</v>
      </c>
      <c r="G198" s="479">
        <f>(E198-D198)</f>
        <v>2.9999999999999805E-2</v>
      </c>
      <c r="H198" s="488">
        <f t="shared" si="32"/>
        <v>0</v>
      </c>
      <c r="I198" s="489">
        <f t="shared" si="27"/>
        <v>1</v>
      </c>
      <c r="J198" s="489">
        <f t="shared" si="28"/>
        <v>0</v>
      </c>
      <c r="K198" s="423">
        <f t="shared" si="33"/>
        <v>0</v>
      </c>
      <c r="M198" s="489">
        <f>LOG(E198)</f>
        <v>0.45331834004703764</v>
      </c>
      <c r="N198" s="488">
        <v>0</v>
      </c>
      <c r="O198" s="423">
        <f t="shared" si="30"/>
        <v>0</v>
      </c>
    </row>
    <row r="199" spans="1:17" ht="15.75">
      <c r="A199" s="472" t="s">
        <v>169</v>
      </c>
      <c r="B199" s="473" t="s">
        <v>492</v>
      </c>
      <c r="C199" s="484"/>
      <c r="D199" s="499">
        <v>2.0499999999999998</v>
      </c>
      <c r="E199" s="499">
        <v>2.13</v>
      </c>
      <c r="F199" s="488">
        <v>1000</v>
      </c>
      <c r="G199" s="479">
        <f t="shared" si="31"/>
        <v>8.0000000000000071E-2</v>
      </c>
      <c r="H199" s="488">
        <f t="shared" si="32"/>
        <v>0</v>
      </c>
      <c r="I199" s="489">
        <f t="shared" si="27"/>
        <v>1</v>
      </c>
      <c r="J199" s="489">
        <f t="shared" si="28"/>
        <v>0</v>
      </c>
      <c r="K199" s="423">
        <f t="shared" si="33"/>
        <v>0</v>
      </c>
      <c r="M199" s="489">
        <f>LOG(E199)</f>
        <v>0.32837960343873768</v>
      </c>
      <c r="N199" s="488">
        <v>0</v>
      </c>
      <c r="O199" s="423">
        <f t="shared" si="30"/>
        <v>2130</v>
      </c>
    </row>
    <row r="200" spans="1:17" ht="15.75">
      <c r="A200" s="472" t="s">
        <v>1042</v>
      </c>
      <c r="B200" s="473" t="s">
        <v>493</v>
      </c>
      <c r="C200" s="484"/>
      <c r="D200" s="499">
        <v>0</v>
      </c>
      <c r="E200" s="499">
        <v>0</v>
      </c>
      <c r="F200" s="488">
        <v>0</v>
      </c>
      <c r="G200" s="479">
        <f t="shared" si="31"/>
        <v>0</v>
      </c>
      <c r="H200" s="488">
        <v>0</v>
      </c>
      <c r="I200" s="489">
        <v>0</v>
      </c>
      <c r="J200" s="489">
        <v>0</v>
      </c>
      <c r="K200" s="423">
        <f t="shared" si="33"/>
        <v>0</v>
      </c>
      <c r="L200" s="423" t="s">
        <v>77</v>
      </c>
      <c r="M200" s="489">
        <v>0</v>
      </c>
      <c r="N200" s="488">
        <v>0</v>
      </c>
      <c r="O200" s="423">
        <f t="shared" si="30"/>
        <v>0</v>
      </c>
    </row>
    <row r="201" spans="1:17" ht="15.75">
      <c r="A201" s="472" t="s">
        <v>1043</v>
      </c>
      <c r="B201" s="473" t="s">
        <v>494</v>
      </c>
      <c r="C201" s="484"/>
      <c r="D201" s="499">
        <v>12.44</v>
      </c>
      <c r="E201" s="499">
        <v>12.23</v>
      </c>
      <c r="F201" s="488">
        <v>0</v>
      </c>
      <c r="G201" s="479">
        <f>(E201-D201)</f>
        <v>-0.20999999999999908</v>
      </c>
      <c r="H201" s="488">
        <f>IF(G201&lt;0,-1,0)</f>
        <v>-1</v>
      </c>
      <c r="I201" s="489">
        <f>IF(G201&gt;0,1,0)</f>
        <v>0</v>
      </c>
      <c r="J201" s="489">
        <f>IF(G201=0,1,0)</f>
        <v>0</v>
      </c>
      <c r="K201" s="423">
        <f t="shared" si="33"/>
        <v>0</v>
      </c>
      <c r="M201" s="489">
        <f>LOG(E201)</f>
        <v>1.0874264570362855</v>
      </c>
      <c r="N201" s="488">
        <v>0</v>
      </c>
      <c r="O201" s="423">
        <f t="shared" si="30"/>
        <v>0</v>
      </c>
    </row>
    <row r="202" spans="1:17" ht="15.75">
      <c r="A202" s="472" t="s">
        <v>32</v>
      </c>
      <c r="B202" s="473" t="s">
        <v>495</v>
      </c>
      <c r="C202" s="484"/>
      <c r="D202" s="499">
        <v>2.72</v>
      </c>
      <c r="E202" s="499">
        <v>2.84</v>
      </c>
      <c r="F202" s="488">
        <v>0</v>
      </c>
      <c r="G202" s="479">
        <f>(E202-D202)</f>
        <v>0.11999999999999966</v>
      </c>
      <c r="H202" s="488">
        <f>IF(G202&lt;0,-1,0)</f>
        <v>0</v>
      </c>
      <c r="I202" s="489">
        <f>IF(G202&gt;0,1,0)</f>
        <v>1</v>
      </c>
      <c r="J202" s="489">
        <f>IF(G202=0,1,0)</f>
        <v>0</v>
      </c>
      <c r="K202" s="423">
        <f t="shared" si="33"/>
        <v>0</v>
      </c>
      <c r="M202" s="489">
        <f>LOG(E202)</f>
        <v>0.45331834004703764</v>
      </c>
      <c r="N202" s="488">
        <v>0</v>
      </c>
      <c r="O202" s="423">
        <f t="shared" si="30"/>
        <v>0</v>
      </c>
    </row>
    <row r="203" spans="1:17" ht="15.75">
      <c r="A203" s="472" t="s">
        <v>1263</v>
      </c>
      <c r="B203" s="473" t="s">
        <v>496</v>
      </c>
      <c r="C203" s="484"/>
      <c r="D203" s="499">
        <v>6.38</v>
      </c>
      <c r="E203" s="499">
        <v>6.63</v>
      </c>
      <c r="F203" s="488">
        <v>0</v>
      </c>
      <c r="G203" s="479">
        <f t="shared" si="31"/>
        <v>0.25</v>
      </c>
      <c r="H203" s="488">
        <f>IF(G203&lt;0,-1,0)</f>
        <v>0</v>
      </c>
      <c r="I203" s="489">
        <f>IF(G203&gt;0,1,0)</f>
        <v>1</v>
      </c>
      <c r="J203" s="489">
        <f>IF(G203=0,1,0)</f>
        <v>0</v>
      </c>
      <c r="K203" s="423">
        <f t="shared" si="33"/>
        <v>0</v>
      </c>
      <c r="M203" s="489">
        <f>LOG(E203)</f>
        <v>0.8215135284047731</v>
      </c>
      <c r="N203" s="488">
        <v>0</v>
      </c>
      <c r="O203" s="423">
        <f t="shared" si="30"/>
        <v>0</v>
      </c>
    </row>
    <row r="204" spans="1:17" ht="15.75">
      <c r="A204" s="472" t="s">
        <v>1199</v>
      </c>
      <c r="B204" s="473" t="s">
        <v>497</v>
      </c>
      <c r="C204" s="483"/>
      <c r="D204" s="499">
        <v>84.09</v>
      </c>
      <c r="E204" s="499">
        <v>85.08</v>
      </c>
      <c r="F204" s="488">
        <v>0</v>
      </c>
      <c r="G204" s="479">
        <f t="shared" si="31"/>
        <v>0.98999999999999488</v>
      </c>
      <c r="H204" s="488">
        <f>IF(G204&lt;0,-1,0)</f>
        <v>0</v>
      </c>
      <c r="I204" s="489">
        <f>IF(G204&gt;0,1,0)</f>
        <v>1</v>
      </c>
      <c r="J204" s="489">
        <f>IF(G204=0,1,0)</f>
        <v>0</v>
      </c>
      <c r="K204" s="423">
        <f t="shared" si="33"/>
        <v>0</v>
      </c>
      <c r="M204" s="489">
        <f>LOG(E204)</f>
        <v>1.9298274812306913</v>
      </c>
      <c r="N204" s="488">
        <v>0</v>
      </c>
      <c r="O204" s="423">
        <f t="shared" si="30"/>
        <v>0</v>
      </c>
    </row>
    <row r="205" spans="1:17" ht="15.75">
      <c r="A205" s="472" t="s">
        <v>77</v>
      </c>
      <c r="C205" s="504"/>
      <c r="D205" s="513"/>
      <c r="E205" s="513"/>
      <c r="F205" s="507" t="s">
        <v>77</v>
      </c>
      <c r="G205" s="479"/>
      <c r="H205" s="488"/>
      <c r="I205" s="489"/>
      <c r="J205" s="489"/>
      <c r="K205" s="489"/>
      <c r="M205" s="471" t="e">
        <f>LOG(E205)</f>
        <v>#NUM!</v>
      </c>
      <c r="N205" s="507" t="s">
        <v>77</v>
      </c>
      <c r="O205" s="423" t="s">
        <v>77</v>
      </c>
    </row>
    <row r="206" spans="1:17" ht="15.75">
      <c r="A206" s="472" t="s">
        <v>1044</v>
      </c>
      <c r="B206" s="470"/>
      <c r="C206" s="483"/>
      <c r="D206" s="513"/>
      <c r="E206" s="513"/>
      <c r="F206" s="507" t="s">
        <v>77</v>
      </c>
      <c r="G206" s="479"/>
      <c r="H206" s="488"/>
      <c r="I206" s="489"/>
      <c r="J206" s="489"/>
      <c r="K206" s="489"/>
      <c r="M206" s="471" t="s">
        <v>77</v>
      </c>
      <c r="N206" s="507" t="s">
        <v>77</v>
      </c>
      <c r="O206" s="423" t="s">
        <v>77</v>
      </c>
    </row>
    <row r="207" spans="1:17" ht="15.75">
      <c r="C207" s="484"/>
      <c r="D207" s="506"/>
      <c r="E207" s="506"/>
      <c r="F207" s="507" t="s">
        <v>77</v>
      </c>
      <c r="G207" s="479"/>
      <c r="H207" s="488"/>
      <c r="I207" s="489"/>
      <c r="J207" s="489"/>
      <c r="K207" s="489"/>
      <c r="M207" s="471" t="s">
        <v>77</v>
      </c>
      <c r="N207" s="507" t="s">
        <v>77</v>
      </c>
      <c r="O207" s="423" t="s">
        <v>77</v>
      </c>
    </row>
    <row r="208" spans="1:17" ht="15.75">
      <c r="A208" s="427" t="s">
        <v>498</v>
      </c>
      <c r="B208" s="428" t="s">
        <v>200</v>
      </c>
      <c r="C208" s="484"/>
      <c r="D208" s="499">
        <v>61.09</v>
      </c>
      <c r="E208" s="499">
        <v>64.22</v>
      </c>
      <c r="F208" s="488">
        <v>0</v>
      </c>
      <c r="G208" s="479">
        <f t="shared" ref="G208:G216" si="34">(E208-D208)</f>
        <v>3.1299999999999955</v>
      </c>
      <c r="H208" s="488">
        <f t="shared" ref="H208:H216" si="35">IF(G208&lt;0,-1,0)</f>
        <v>0</v>
      </c>
      <c r="I208" s="489">
        <f t="shared" ref="I208:I216" si="36">IF(G208&gt;0,1,0)</f>
        <v>1</v>
      </c>
      <c r="J208" s="489">
        <f t="shared" ref="J208:J216" si="37">IF(G208=0,1,0)</f>
        <v>0</v>
      </c>
      <c r="K208" s="489">
        <f t="shared" ref="K208:K216" si="38">IF(AND(D208=E208,F208&gt;0),1,0)</f>
        <v>0</v>
      </c>
      <c r="M208" s="489">
        <f t="shared" ref="M208:M216" si="39">LOG(E208)</f>
        <v>1.8076703012304838</v>
      </c>
      <c r="N208" s="488">
        <v>0</v>
      </c>
      <c r="O208" s="423">
        <f t="shared" ref="O208:O216" si="40">(E208*F208)</f>
        <v>0</v>
      </c>
    </row>
    <row r="209" spans="1:15" ht="15.75">
      <c r="A209" s="472" t="s">
        <v>1226</v>
      </c>
      <c r="B209" s="473" t="s">
        <v>499</v>
      </c>
      <c r="C209" s="484"/>
      <c r="D209" s="499">
        <v>15.44</v>
      </c>
      <c r="E209" s="499">
        <v>15.6</v>
      </c>
      <c r="F209" s="488">
        <v>0</v>
      </c>
      <c r="G209" s="479">
        <f t="shared" si="34"/>
        <v>0.16000000000000014</v>
      </c>
      <c r="H209" s="488">
        <f t="shared" si="35"/>
        <v>0</v>
      </c>
      <c r="I209" s="489">
        <f t="shared" si="36"/>
        <v>1</v>
      </c>
      <c r="J209" s="489">
        <f t="shared" si="37"/>
        <v>0</v>
      </c>
      <c r="K209" s="489">
        <f t="shared" si="38"/>
        <v>0</v>
      </c>
      <c r="M209" s="489">
        <f t="shared" si="39"/>
        <v>1.1931245983544616</v>
      </c>
      <c r="N209" s="488">
        <v>0</v>
      </c>
      <c r="O209" s="423">
        <f t="shared" si="40"/>
        <v>0</v>
      </c>
    </row>
    <row r="210" spans="1:15" ht="15.75">
      <c r="A210" s="472" t="s">
        <v>1045</v>
      </c>
      <c r="B210" s="473" t="s">
        <v>1046</v>
      </c>
      <c r="C210" s="484"/>
      <c r="D210" s="499">
        <v>0</v>
      </c>
      <c r="E210" s="499">
        <v>0</v>
      </c>
      <c r="F210" s="488">
        <v>0</v>
      </c>
      <c r="G210" s="479">
        <f t="shared" si="34"/>
        <v>0</v>
      </c>
      <c r="H210" s="488">
        <f t="shared" si="35"/>
        <v>0</v>
      </c>
      <c r="I210" s="489">
        <f t="shared" si="36"/>
        <v>0</v>
      </c>
      <c r="J210" s="489">
        <f t="shared" si="37"/>
        <v>1</v>
      </c>
      <c r="K210" s="489">
        <f t="shared" si="38"/>
        <v>0</v>
      </c>
      <c r="M210" s="489">
        <v>0</v>
      </c>
      <c r="N210" s="488">
        <v>0</v>
      </c>
      <c r="O210" s="423">
        <f t="shared" si="40"/>
        <v>0</v>
      </c>
    </row>
    <row r="211" spans="1:15" ht="15.75">
      <c r="A211" s="472" t="s">
        <v>1047</v>
      </c>
      <c r="B211" s="473" t="s">
        <v>500</v>
      </c>
      <c r="C211" s="484"/>
      <c r="D211" s="499">
        <v>6.76</v>
      </c>
      <c r="E211" s="499">
        <v>6.76</v>
      </c>
      <c r="F211" s="488">
        <v>0</v>
      </c>
      <c r="G211" s="479">
        <f t="shared" si="34"/>
        <v>0</v>
      </c>
      <c r="H211" s="488">
        <f t="shared" si="35"/>
        <v>0</v>
      </c>
      <c r="I211" s="489">
        <f t="shared" si="36"/>
        <v>0</v>
      </c>
      <c r="J211" s="489">
        <f t="shared" si="37"/>
        <v>1</v>
      </c>
      <c r="K211" s="489">
        <f t="shared" si="38"/>
        <v>0</v>
      </c>
      <c r="M211" s="489">
        <f t="shared" si="39"/>
        <v>0.82994669594163595</v>
      </c>
      <c r="N211" s="488">
        <v>0</v>
      </c>
      <c r="O211" s="423">
        <f t="shared" si="40"/>
        <v>0</v>
      </c>
    </row>
    <row r="212" spans="1:15" ht="15.75">
      <c r="A212" s="472" t="s">
        <v>1048</v>
      </c>
      <c r="B212" s="473" t="s">
        <v>501</v>
      </c>
      <c r="C212" s="484"/>
      <c r="D212" s="499">
        <v>16.5</v>
      </c>
      <c r="E212" s="499">
        <v>16</v>
      </c>
      <c r="F212" s="488">
        <v>0</v>
      </c>
      <c r="G212" s="479">
        <f t="shared" si="34"/>
        <v>-0.5</v>
      </c>
      <c r="H212" s="488">
        <f t="shared" si="35"/>
        <v>-1</v>
      </c>
      <c r="I212" s="489">
        <f t="shared" si="36"/>
        <v>0</v>
      </c>
      <c r="J212" s="489">
        <f t="shared" si="37"/>
        <v>0</v>
      </c>
      <c r="K212" s="489">
        <f t="shared" si="38"/>
        <v>0</v>
      </c>
      <c r="M212" s="489">
        <f t="shared" si="39"/>
        <v>1.2041199826559248</v>
      </c>
      <c r="N212" s="488">
        <v>0</v>
      </c>
      <c r="O212" s="423">
        <f t="shared" si="40"/>
        <v>0</v>
      </c>
    </row>
    <row r="213" spans="1:15" ht="15.75">
      <c r="A213" s="472" t="s">
        <v>235</v>
      </c>
      <c r="B213" s="473" t="s">
        <v>502</v>
      </c>
      <c r="C213" s="484"/>
      <c r="D213" s="499">
        <v>7.65</v>
      </c>
      <c r="E213" s="499">
        <v>8.5399999999999991</v>
      </c>
      <c r="F213" s="488">
        <v>0</v>
      </c>
      <c r="G213" s="479">
        <f t="shared" si="34"/>
        <v>0.88999999999999879</v>
      </c>
      <c r="H213" s="488">
        <f t="shared" si="35"/>
        <v>0</v>
      </c>
      <c r="I213" s="489">
        <f t="shared" si="36"/>
        <v>1</v>
      </c>
      <c r="J213" s="489">
        <f t="shared" si="37"/>
        <v>0</v>
      </c>
      <c r="K213" s="489">
        <f t="shared" si="38"/>
        <v>0</v>
      </c>
      <c r="M213" s="489">
        <f t="shared" si="39"/>
        <v>0.93145787068900499</v>
      </c>
      <c r="N213" s="488">
        <v>0</v>
      </c>
      <c r="O213" s="423">
        <f t="shared" si="40"/>
        <v>0</v>
      </c>
    </row>
    <row r="214" spans="1:15" ht="15.75">
      <c r="A214" s="472" t="s">
        <v>1049</v>
      </c>
      <c r="B214" s="473" t="s">
        <v>503</v>
      </c>
      <c r="C214" s="484"/>
      <c r="D214" s="499">
        <v>0</v>
      </c>
      <c r="E214" s="499">
        <v>0</v>
      </c>
      <c r="F214" s="488">
        <v>0</v>
      </c>
      <c r="G214" s="479">
        <f t="shared" si="34"/>
        <v>0</v>
      </c>
      <c r="H214" s="488">
        <f t="shared" si="35"/>
        <v>0</v>
      </c>
      <c r="I214" s="489">
        <f t="shared" si="36"/>
        <v>0</v>
      </c>
      <c r="J214" s="489">
        <f t="shared" si="37"/>
        <v>1</v>
      </c>
      <c r="K214" s="489">
        <f t="shared" si="38"/>
        <v>0</v>
      </c>
      <c r="M214" s="489">
        <v>0</v>
      </c>
      <c r="N214" s="488">
        <v>0</v>
      </c>
      <c r="O214" s="423">
        <f t="shared" si="40"/>
        <v>0</v>
      </c>
    </row>
    <row r="215" spans="1:15" ht="15.75">
      <c r="A215" s="472" t="s">
        <v>1050</v>
      </c>
      <c r="B215" s="473" t="s">
        <v>504</v>
      </c>
      <c r="C215" s="484"/>
      <c r="D215" s="499">
        <v>8.15</v>
      </c>
      <c r="E215" s="499">
        <v>8.15</v>
      </c>
      <c r="F215" s="488">
        <v>0</v>
      </c>
      <c r="G215" s="479">
        <f t="shared" si="34"/>
        <v>0</v>
      </c>
      <c r="H215" s="488">
        <f t="shared" si="35"/>
        <v>0</v>
      </c>
      <c r="I215" s="489">
        <f t="shared" si="36"/>
        <v>0</v>
      </c>
      <c r="J215" s="489">
        <f t="shared" si="37"/>
        <v>1</v>
      </c>
      <c r="K215" s="489">
        <f t="shared" si="38"/>
        <v>0</v>
      </c>
      <c r="M215" s="489">
        <f t="shared" si="39"/>
        <v>0.91115760873997664</v>
      </c>
      <c r="N215" s="488">
        <v>0</v>
      </c>
      <c r="O215" s="423">
        <f t="shared" si="40"/>
        <v>0</v>
      </c>
    </row>
    <row r="216" spans="1:15" ht="15.75">
      <c r="A216" s="472" t="s">
        <v>1051</v>
      </c>
      <c r="B216" s="473" t="s">
        <v>505</v>
      </c>
      <c r="C216" s="483"/>
      <c r="D216" s="499">
        <v>7.44</v>
      </c>
      <c r="E216" s="499">
        <v>7.65</v>
      </c>
      <c r="F216" s="488">
        <v>0</v>
      </c>
      <c r="G216" s="479">
        <f t="shared" si="34"/>
        <v>0.20999999999999996</v>
      </c>
      <c r="H216" s="488">
        <f t="shared" si="35"/>
        <v>0</v>
      </c>
      <c r="I216" s="489">
        <f t="shared" si="36"/>
        <v>1</v>
      </c>
      <c r="J216" s="489">
        <f t="shared" si="37"/>
        <v>0</v>
      </c>
      <c r="K216" s="489">
        <f t="shared" si="38"/>
        <v>0</v>
      </c>
      <c r="M216" s="489">
        <f t="shared" si="39"/>
        <v>0.88366143515361761</v>
      </c>
      <c r="N216" s="488">
        <v>0</v>
      </c>
      <c r="O216" s="423">
        <f t="shared" si="40"/>
        <v>0</v>
      </c>
    </row>
    <row r="217" spans="1:15" ht="15.75">
      <c r="A217" s="472" t="s">
        <v>77</v>
      </c>
      <c r="B217" s="473"/>
      <c r="C217" s="504"/>
      <c r="D217" s="506"/>
      <c r="E217" s="506"/>
      <c r="F217" s="507" t="s">
        <v>77</v>
      </c>
      <c r="G217" s="479"/>
      <c r="H217" s="488"/>
      <c r="I217" s="489"/>
      <c r="J217" s="489"/>
      <c r="K217" s="489"/>
      <c r="M217" s="471"/>
      <c r="N217" s="507" t="s">
        <v>77</v>
      </c>
      <c r="O217" s="423" t="s">
        <v>77</v>
      </c>
    </row>
    <row r="218" spans="1:15" ht="15.75">
      <c r="A218" s="469" t="s">
        <v>83</v>
      </c>
      <c r="B218" s="470"/>
      <c r="C218" s="483"/>
      <c r="D218" s="506"/>
      <c r="E218" s="506"/>
      <c r="F218" s="507" t="s">
        <v>77</v>
      </c>
      <c r="G218" s="479"/>
      <c r="H218" s="488"/>
      <c r="I218" s="489"/>
      <c r="J218" s="489"/>
      <c r="K218" s="489"/>
      <c r="M218" s="471" t="s">
        <v>77</v>
      </c>
      <c r="N218" s="507" t="s">
        <v>77</v>
      </c>
      <c r="O218" s="423" t="s">
        <v>77</v>
      </c>
    </row>
    <row r="219" spans="1:15" ht="15.75">
      <c r="C219" s="484"/>
      <c r="D219" s="429"/>
      <c r="F219" s="514"/>
      <c r="G219" s="424"/>
      <c r="N219" s="514"/>
      <c r="O219" s="423" t="s">
        <v>77</v>
      </c>
    </row>
    <row r="220" spans="1:15" ht="15.75">
      <c r="A220" s="472" t="s">
        <v>1052</v>
      </c>
      <c r="B220" s="473" t="s">
        <v>506</v>
      </c>
      <c r="C220" s="484"/>
      <c r="D220" s="499">
        <v>191.94</v>
      </c>
      <c r="E220" s="499">
        <v>191.94</v>
      </c>
      <c r="F220" s="488">
        <v>0</v>
      </c>
      <c r="G220" s="479">
        <f t="shared" ref="G220:G236" si="41">(E220-D220)</f>
        <v>0</v>
      </c>
      <c r="H220" s="488">
        <f t="shared" ref="H220:H236" si="42">IF(G220&lt;0,-1,0)</f>
        <v>0</v>
      </c>
      <c r="I220" s="489">
        <f t="shared" ref="I220:I233" si="43">IF(G220&gt;0,1,0)</f>
        <v>0</v>
      </c>
      <c r="J220" s="489">
        <f t="shared" ref="J220:J232" si="44">IF(G220=0,1,0)</f>
        <v>1</v>
      </c>
      <c r="K220" s="489">
        <f t="shared" ref="K220:K232" si="45">IF(AND(D220=E220,F220&gt;0),1,0)</f>
        <v>0</v>
      </c>
      <c r="M220" s="489">
        <f t="shared" ref="M220:M232" si="46">LOG(E220)</f>
        <v>2.2831654904677507</v>
      </c>
      <c r="N220" s="488">
        <v>0</v>
      </c>
      <c r="O220" s="423">
        <f t="shared" ref="O220:O236" si="47">(E220*F220)</f>
        <v>0</v>
      </c>
    </row>
    <row r="221" spans="1:15" ht="15.75">
      <c r="A221" s="472" t="s">
        <v>236</v>
      </c>
      <c r="B221" s="473" t="s">
        <v>507</v>
      </c>
      <c r="C221" s="484"/>
      <c r="D221" s="499">
        <v>13.5</v>
      </c>
      <c r="E221" s="499">
        <v>13.5</v>
      </c>
      <c r="F221" s="488">
        <v>0</v>
      </c>
      <c r="G221" s="479">
        <f t="shared" si="41"/>
        <v>0</v>
      </c>
      <c r="H221" s="488">
        <f t="shared" si="42"/>
        <v>0</v>
      </c>
      <c r="I221" s="489">
        <f t="shared" si="43"/>
        <v>0</v>
      </c>
      <c r="J221" s="489">
        <f t="shared" si="44"/>
        <v>1</v>
      </c>
      <c r="K221" s="489">
        <f t="shared" si="45"/>
        <v>0</v>
      </c>
      <c r="M221" s="489">
        <f t="shared" si="46"/>
        <v>1.1303337684950061</v>
      </c>
      <c r="N221" s="488">
        <v>0</v>
      </c>
      <c r="O221" s="423">
        <f t="shared" si="47"/>
        <v>0</v>
      </c>
    </row>
    <row r="222" spans="1:15" ht="15.75">
      <c r="A222" s="472" t="s">
        <v>1053</v>
      </c>
      <c r="B222" s="473" t="s">
        <v>508</v>
      </c>
      <c r="C222" s="484"/>
      <c r="D222" s="499">
        <v>9.2899999999999991</v>
      </c>
      <c r="E222" s="499">
        <v>9.2899999999999991</v>
      </c>
      <c r="F222" s="488">
        <v>0</v>
      </c>
      <c r="G222" s="479">
        <f t="shared" si="41"/>
        <v>0</v>
      </c>
      <c r="H222" s="488">
        <f t="shared" si="42"/>
        <v>0</v>
      </c>
      <c r="I222" s="489">
        <f t="shared" si="43"/>
        <v>0</v>
      </c>
      <c r="J222" s="489">
        <f t="shared" si="44"/>
        <v>1</v>
      </c>
      <c r="K222" s="489">
        <f t="shared" si="45"/>
        <v>0</v>
      </c>
      <c r="M222" s="489">
        <f t="shared" si="46"/>
        <v>0.96801571399364172</v>
      </c>
      <c r="N222" s="488">
        <v>0</v>
      </c>
      <c r="O222" s="423">
        <f t="shared" si="47"/>
        <v>0</v>
      </c>
    </row>
    <row r="223" spans="1:15" ht="15.75">
      <c r="A223" s="472" t="s">
        <v>1054</v>
      </c>
      <c r="B223" s="473" t="s">
        <v>509</v>
      </c>
      <c r="C223" s="484"/>
      <c r="D223" s="499">
        <v>4.4800000000000004</v>
      </c>
      <c r="E223" s="499">
        <v>5.31</v>
      </c>
      <c r="F223" s="488">
        <v>0</v>
      </c>
      <c r="G223" s="479">
        <f t="shared" si="41"/>
        <v>0.82999999999999918</v>
      </c>
      <c r="H223" s="488">
        <f t="shared" si="42"/>
        <v>0</v>
      </c>
      <c r="I223" s="489">
        <f t="shared" si="43"/>
        <v>1</v>
      </c>
      <c r="J223" s="489">
        <f t="shared" si="44"/>
        <v>0</v>
      </c>
      <c r="K223" s="489">
        <f t="shared" si="45"/>
        <v>0</v>
      </c>
      <c r="M223" s="489">
        <f t="shared" si="46"/>
        <v>0.72509452108146899</v>
      </c>
      <c r="N223" s="488">
        <v>0</v>
      </c>
      <c r="O223" s="423">
        <f t="shared" si="47"/>
        <v>0</v>
      </c>
    </row>
    <row r="224" spans="1:15" ht="15.75">
      <c r="A224" s="472" t="s">
        <v>895</v>
      </c>
      <c r="B224" s="473" t="s">
        <v>896</v>
      </c>
      <c r="C224" s="484"/>
      <c r="D224" s="499">
        <v>30.78</v>
      </c>
      <c r="E224" s="499">
        <v>30.78</v>
      </c>
      <c r="F224" s="488">
        <v>0</v>
      </c>
      <c r="G224" s="479">
        <f>(E224-D224)</f>
        <v>0</v>
      </c>
      <c r="H224" s="488">
        <f>IF(G224&lt;0,-1,0)</f>
        <v>0</v>
      </c>
      <c r="I224" s="489">
        <f>IF(G224&gt;0,1,0)</f>
        <v>0</v>
      </c>
      <c r="J224" s="489">
        <f>IF(G224=0,1,0)</f>
        <v>1</v>
      </c>
      <c r="K224" s="489">
        <f>IF(AND(D224=E224,F277&gt;0),1,0)</f>
        <v>0</v>
      </c>
      <c r="M224" s="489">
        <f>LOG(E224)</f>
        <v>1.4882686154954599</v>
      </c>
      <c r="N224" s="488">
        <v>0</v>
      </c>
      <c r="O224" s="423">
        <f>(E224*F224)</f>
        <v>0</v>
      </c>
    </row>
    <row r="225" spans="1:15" ht="15.75">
      <c r="A225" s="472" t="s">
        <v>1239</v>
      </c>
      <c r="B225" s="473" t="s">
        <v>510</v>
      </c>
      <c r="C225" s="484"/>
      <c r="D225" s="499">
        <v>25.66</v>
      </c>
      <c r="E225" s="499">
        <v>25.66</v>
      </c>
      <c r="F225" s="488">
        <v>0</v>
      </c>
      <c r="G225" s="479">
        <f t="shared" si="41"/>
        <v>0</v>
      </c>
      <c r="H225" s="488">
        <f t="shared" si="42"/>
        <v>0</v>
      </c>
      <c r="I225" s="489">
        <f t="shared" si="43"/>
        <v>0</v>
      </c>
      <c r="J225" s="489">
        <f t="shared" si="44"/>
        <v>1</v>
      </c>
      <c r="K225" s="489">
        <f t="shared" si="45"/>
        <v>0</v>
      </c>
      <c r="M225" s="489">
        <f t="shared" si="46"/>
        <v>1.4092566520389096</v>
      </c>
      <c r="N225" s="488">
        <v>0</v>
      </c>
      <c r="O225" s="423">
        <f t="shared" si="47"/>
        <v>0</v>
      </c>
    </row>
    <row r="226" spans="1:15" ht="15.75">
      <c r="A226" s="472" t="s">
        <v>1055</v>
      </c>
      <c r="B226" s="473" t="s">
        <v>511</v>
      </c>
      <c r="C226" s="484"/>
      <c r="D226" s="499">
        <v>8.4</v>
      </c>
      <c r="E226" s="499">
        <v>8.4</v>
      </c>
      <c r="F226" s="488">
        <v>0</v>
      </c>
      <c r="G226" s="479">
        <f t="shared" si="41"/>
        <v>0</v>
      </c>
      <c r="H226" s="488">
        <f t="shared" si="42"/>
        <v>0</v>
      </c>
      <c r="I226" s="489">
        <f t="shared" si="43"/>
        <v>0</v>
      </c>
      <c r="J226" s="489">
        <f t="shared" si="44"/>
        <v>1</v>
      </c>
      <c r="K226" s="489">
        <f t="shared" si="45"/>
        <v>0</v>
      </c>
      <c r="M226" s="489">
        <f t="shared" si="46"/>
        <v>0.9242792860618817</v>
      </c>
      <c r="N226" s="488">
        <v>0</v>
      </c>
      <c r="O226" s="423">
        <f t="shared" si="47"/>
        <v>0</v>
      </c>
    </row>
    <row r="227" spans="1:15" ht="15.75">
      <c r="A227" s="472" t="s">
        <v>1056</v>
      </c>
      <c r="B227" s="473" t="s">
        <v>512</v>
      </c>
      <c r="C227" s="484"/>
      <c r="D227" s="499">
        <v>33.15</v>
      </c>
      <c r="E227" s="499">
        <v>33.15</v>
      </c>
      <c r="F227" s="488">
        <v>0</v>
      </c>
      <c r="G227" s="479">
        <f t="shared" si="41"/>
        <v>0</v>
      </c>
      <c r="H227" s="488">
        <f t="shared" si="42"/>
        <v>0</v>
      </c>
      <c r="I227" s="489">
        <f t="shared" si="43"/>
        <v>0</v>
      </c>
      <c r="J227" s="489">
        <f t="shared" si="44"/>
        <v>1</v>
      </c>
      <c r="K227" s="489">
        <f t="shared" si="45"/>
        <v>0</v>
      </c>
      <c r="M227" s="489">
        <f t="shared" si="46"/>
        <v>1.520483532740792</v>
      </c>
      <c r="N227" s="488">
        <v>0</v>
      </c>
      <c r="O227" s="423">
        <f t="shared" si="47"/>
        <v>0</v>
      </c>
    </row>
    <row r="228" spans="1:15" ht="15.75">
      <c r="A228" s="472" t="s">
        <v>1057</v>
      </c>
      <c r="B228" s="473" t="s">
        <v>513</v>
      </c>
      <c r="C228" s="484"/>
      <c r="D228" s="499">
        <v>257.42</v>
      </c>
      <c r="E228" s="499">
        <v>257.42</v>
      </c>
      <c r="F228" s="488">
        <v>0</v>
      </c>
      <c r="G228" s="479">
        <f t="shared" si="41"/>
        <v>0</v>
      </c>
      <c r="H228" s="488">
        <f t="shared" si="42"/>
        <v>0</v>
      </c>
      <c r="I228" s="489">
        <f t="shared" si="43"/>
        <v>0</v>
      </c>
      <c r="J228" s="489">
        <f t="shared" si="44"/>
        <v>1</v>
      </c>
      <c r="K228" s="489">
        <f t="shared" si="45"/>
        <v>0</v>
      </c>
      <c r="M228" s="489">
        <f t="shared" si="46"/>
        <v>2.410642285972441</v>
      </c>
      <c r="N228" s="488">
        <v>0</v>
      </c>
      <c r="O228" s="423">
        <f t="shared" si="47"/>
        <v>0</v>
      </c>
    </row>
    <row r="229" spans="1:15" ht="15.75">
      <c r="A229" s="472" t="s">
        <v>1215</v>
      </c>
      <c r="B229" s="473" t="s">
        <v>514</v>
      </c>
      <c r="C229" s="484"/>
      <c r="D229" s="499">
        <v>109</v>
      </c>
      <c r="E229" s="499">
        <v>114.45</v>
      </c>
      <c r="F229" s="488">
        <v>0</v>
      </c>
      <c r="G229" s="479">
        <f t="shared" si="41"/>
        <v>5.4500000000000028</v>
      </c>
      <c r="H229" s="488">
        <f t="shared" si="42"/>
        <v>0</v>
      </c>
      <c r="I229" s="489">
        <f t="shared" si="43"/>
        <v>1</v>
      </c>
      <c r="J229" s="489">
        <f t="shared" si="44"/>
        <v>0</v>
      </c>
      <c r="K229" s="489">
        <f t="shared" si="45"/>
        <v>0</v>
      </c>
      <c r="M229" s="489">
        <f t="shared" si="46"/>
        <v>2.0586157970105616</v>
      </c>
      <c r="N229" s="488">
        <v>0</v>
      </c>
      <c r="O229" s="423">
        <f t="shared" si="47"/>
        <v>0</v>
      </c>
    </row>
    <row r="230" spans="1:15" ht="15.75">
      <c r="A230" s="472" t="s">
        <v>1058</v>
      </c>
      <c r="B230" s="473" t="s">
        <v>515</v>
      </c>
      <c r="C230" s="484"/>
      <c r="D230" s="499">
        <v>11.5</v>
      </c>
      <c r="E230" s="499">
        <v>11.5</v>
      </c>
      <c r="F230" s="488">
        <v>0</v>
      </c>
      <c r="G230" s="479">
        <f t="shared" si="41"/>
        <v>0</v>
      </c>
      <c r="H230" s="488">
        <f t="shared" si="42"/>
        <v>0</v>
      </c>
      <c r="I230" s="489">
        <f t="shared" si="43"/>
        <v>0</v>
      </c>
      <c r="J230" s="489">
        <f t="shared" si="44"/>
        <v>1</v>
      </c>
      <c r="K230" s="489">
        <f t="shared" si="45"/>
        <v>0</v>
      </c>
      <c r="M230" s="489">
        <f t="shared" si="46"/>
        <v>1.0606978403536116</v>
      </c>
      <c r="N230" s="488">
        <v>0</v>
      </c>
      <c r="O230" s="423">
        <f t="shared" si="47"/>
        <v>0</v>
      </c>
    </row>
    <row r="231" spans="1:15" ht="15.75">
      <c r="A231" s="472" t="s">
        <v>1243</v>
      </c>
      <c r="B231" s="473" t="s">
        <v>516</v>
      </c>
      <c r="C231" s="484"/>
      <c r="D231" s="499">
        <v>13.75</v>
      </c>
      <c r="E231" s="499">
        <v>14.03</v>
      </c>
      <c r="F231" s="488">
        <v>0</v>
      </c>
      <c r="G231" s="479">
        <f t="shared" si="41"/>
        <v>0.27999999999999936</v>
      </c>
      <c r="H231" s="488">
        <f t="shared" si="42"/>
        <v>0</v>
      </c>
      <c r="I231" s="489">
        <f t="shared" si="43"/>
        <v>1</v>
      </c>
      <c r="J231" s="489">
        <f t="shared" si="44"/>
        <v>0</v>
      </c>
      <c r="K231" s="489">
        <f t="shared" si="45"/>
        <v>0</v>
      </c>
      <c r="M231" s="489">
        <f t="shared" si="46"/>
        <v>1.14705767102836</v>
      </c>
      <c r="N231" s="488">
        <v>0</v>
      </c>
      <c r="O231" s="423">
        <f t="shared" si="47"/>
        <v>0</v>
      </c>
    </row>
    <row r="232" spans="1:15" ht="15.75">
      <c r="A232" s="472" t="s">
        <v>1059</v>
      </c>
      <c r="B232" s="473" t="s">
        <v>517</v>
      </c>
      <c r="C232" s="484"/>
      <c r="D232" s="499">
        <v>17.52</v>
      </c>
      <c r="E232" s="499">
        <v>18.5</v>
      </c>
      <c r="F232" s="488">
        <v>0</v>
      </c>
      <c r="G232" s="479">
        <f t="shared" si="41"/>
        <v>0.98000000000000043</v>
      </c>
      <c r="H232" s="488">
        <f t="shared" si="42"/>
        <v>0</v>
      </c>
      <c r="I232" s="489">
        <f t="shared" si="43"/>
        <v>1</v>
      </c>
      <c r="J232" s="489">
        <f t="shared" si="44"/>
        <v>0</v>
      </c>
      <c r="K232" s="489">
        <f t="shared" si="45"/>
        <v>0</v>
      </c>
      <c r="M232" s="489">
        <f t="shared" si="46"/>
        <v>1.2671717284030137</v>
      </c>
      <c r="N232" s="488">
        <v>0</v>
      </c>
      <c r="O232" s="423">
        <f t="shared" si="47"/>
        <v>0</v>
      </c>
    </row>
    <row r="233" spans="1:15" ht="15.75">
      <c r="A233" s="472" t="s">
        <v>1060</v>
      </c>
      <c r="B233" s="473" t="s">
        <v>518</v>
      </c>
      <c r="C233" s="484"/>
      <c r="D233" s="499">
        <v>0.71</v>
      </c>
      <c r="E233" s="499">
        <v>0.71</v>
      </c>
      <c r="F233" s="488">
        <v>0</v>
      </c>
      <c r="G233" s="479">
        <f t="shared" si="41"/>
        <v>0</v>
      </c>
      <c r="H233" s="488">
        <f t="shared" si="42"/>
        <v>0</v>
      </c>
      <c r="I233" s="489">
        <f t="shared" si="43"/>
        <v>0</v>
      </c>
      <c r="J233" s="489">
        <f>IF(G233=0,1,0)</f>
        <v>1</v>
      </c>
      <c r="K233" s="489">
        <f>IF(AND(D233=E233,F233&gt;0),1,0)</f>
        <v>0</v>
      </c>
      <c r="M233" s="489">
        <f>LOG(E233)</f>
        <v>-0.14874165128092473</v>
      </c>
      <c r="N233" s="488">
        <v>0</v>
      </c>
      <c r="O233" s="423">
        <f t="shared" si="47"/>
        <v>0</v>
      </c>
    </row>
    <row r="234" spans="1:15" ht="15.75">
      <c r="A234" s="472" t="s">
        <v>27</v>
      </c>
      <c r="B234" s="473" t="s">
        <v>519</v>
      </c>
      <c r="C234" s="484"/>
      <c r="D234" s="499">
        <v>19.739999999999998</v>
      </c>
      <c r="E234" s="499">
        <v>20.57</v>
      </c>
      <c r="F234" s="488">
        <v>0</v>
      </c>
      <c r="G234" s="479">
        <f t="shared" si="41"/>
        <v>0.83000000000000185</v>
      </c>
      <c r="H234" s="488">
        <f t="shared" si="42"/>
        <v>0</v>
      </c>
      <c r="I234" s="489">
        <f>IF(G234&gt;0,1,0)</f>
        <v>1</v>
      </c>
      <c r="J234" s="489">
        <f>IF(G234=0,1,0)</f>
        <v>0</v>
      </c>
      <c r="K234" s="489">
        <f>IF(AND(D234=E234,F234&gt;0),1,0)</f>
        <v>0</v>
      </c>
      <c r="M234" s="489">
        <f>LOG(E234)</f>
        <v>1.3132342916947239</v>
      </c>
      <c r="N234" s="488">
        <v>0</v>
      </c>
      <c r="O234" s="423">
        <f t="shared" si="47"/>
        <v>0</v>
      </c>
    </row>
    <row r="235" spans="1:15" ht="15.75">
      <c r="A235" s="515" t="s">
        <v>1244</v>
      </c>
      <c r="B235" s="473" t="s">
        <v>520</v>
      </c>
      <c r="C235" s="484"/>
      <c r="D235" s="499">
        <v>49.35</v>
      </c>
      <c r="E235" s="499">
        <v>49.35</v>
      </c>
      <c r="F235" s="488">
        <v>0</v>
      </c>
      <c r="G235" s="479">
        <f t="shared" si="41"/>
        <v>0</v>
      </c>
      <c r="H235" s="488">
        <f t="shared" si="42"/>
        <v>0</v>
      </c>
      <c r="I235" s="489">
        <f>IF(G235&gt;0,1,0)</f>
        <v>0</v>
      </c>
      <c r="J235" s="489">
        <f>IF(G235=0,1,0)</f>
        <v>1</v>
      </c>
      <c r="K235" s="489">
        <f>IF(AND(D235=E235,F235&gt;0),1,0)</f>
        <v>0</v>
      </c>
      <c r="M235" s="489">
        <f>LOG(E235)</f>
        <v>1.6932871570056556</v>
      </c>
      <c r="N235" s="488">
        <v>0</v>
      </c>
      <c r="O235" s="423">
        <f t="shared" si="47"/>
        <v>0</v>
      </c>
    </row>
    <row r="236" spans="1:15" ht="15.75">
      <c r="A236" s="472" t="s">
        <v>33</v>
      </c>
      <c r="B236" s="473" t="s">
        <v>521</v>
      </c>
      <c r="C236" s="483"/>
      <c r="D236" s="499">
        <v>7.57</v>
      </c>
      <c r="E236" s="499">
        <v>8.08</v>
      </c>
      <c r="F236" s="488">
        <v>0</v>
      </c>
      <c r="G236" s="479">
        <f t="shared" si="41"/>
        <v>0.50999999999999979</v>
      </c>
      <c r="H236" s="488">
        <f t="shared" si="42"/>
        <v>0</v>
      </c>
      <c r="I236" s="489">
        <f>IF(G236&gt;0,1,0)</f>
        <v>1</v>
      </c>
      <c r="J236" s="489">
        <f>IF(G236=0,1,0)</f>
        <v>0</v>
      </c>
      <c r="K236" s="489">
        <f>IF(AND(D236=E236,F236&gt;0),1,0)</f>
        <v>0</v>
      </c>
      <c r="M236" s="489">
        <f>LOG(E236)</f>
        <v>0.90741136077458617</v>
      </c>
      <c r="N236" s="488">
        <v>0</v>
      </c>
      <c r="O236" s="423">
        <f t="shared" si="47"/>
        <v>0</v>
      </c>
    </row>
    <row r="237" spans="1:15" ht="15.75">
      <c r="C237" s="504"/>
      <c r="D237" s="506"/>
      <c r="E237" s="506"/>
      <c r="F237" s="507" t="s">
        <v>77</v>
      </c>
      <c r="G237" s="479"/>
      <c r="H237" s="488"/>
      <c r="I237" s="489"/>
      <c r="J237" s="489"/>
      <c r="K237" s="489"/>
      <c r="M237" s="471" t="s">
        <v>77</v>
      </c>
      <c r="N237" s="507" t="s">
        <v>77</v>
      </c>
      <c r="O237" s="423" t="s">
        <v>77</v>
      </c>
    </row>
    <row r="238" spans="1:15" ht="15.75">
      <c r="A238" s="469" t="s">
        <v>84</v>
      </c>
      <c r="B238" s="470"/>
      <c r="C238" s="483"/>
      <c r="D238" s="506" t="s">
        <v>77</v>
      </c>
      <c r="E238" s="506" t="s">
        <v>77</v>
      </c>
      <c r="F238" s="507" t="s">
        <v>77</v>
      </c>
      <c r="G238" s="479"/>
      <c r="H238" s="488"/>
      <c r="I238" s="489"/>
      <c r="J238" s="489"/>
      <c r="K238" s="489"/>
      <c r="M238" s="471" t="s">
        <v>77</v>
      </c>
      <c r="N238" s="507" t="s">
        <v>77</v>
      </c>
      <c r="O238" s="423" t="s">
        <v>77</v>
      </c>
    </row>
    <row r="239" spans="1:15" ht="15.75">
      <c r="C239" s="484"/>
      <c r="D239" s="506" t="s">
        <v>77</v>
      </c>
      <c r="E239" s="506" t="s">
        <v>77</v>
      </c>
      <c r="F239" s="507" t="s">
        <v>77</v>
      </c>
      <c r="G239" s="479"/>
      <c r="H239" s="488"/>
      <c r="I239" s="489"/>
      <c r="J239" s="489"/>
      <c r="K239" s="489"/>
      <c r="M239" s="471" t="s">
        <v>77</v>
      </c>
      <c r="N239" s="507" t="s">
        <v>77</v>
      </c>
      <c r="O239" s="423" t="s">
        <v>77</v>
      </c>
    </row>
    <row r="240" spans="1:15" ht="15.75">
      <c r="A240" s="472" t="s">
        <v>1242</v>
      </c>
      <c r="B240" s="473" t="s">
        <v>522</v>
      </c>
      <c r="C240" s="484"/>
      <c r="D240" s="499">
        <v>18.55</v>
      </c>
      <c r="E240" s="499">
        <v>18.55</v>
      </c>
      <c r="F240" s="488">
        <v>0</v>
      </c>
      <c r="G240" s="479">
        <f t="shared" ref="G240:G256" si="48">(E240-D240)</f>
        <v>0</v>
      </c>
      <c r="H240" s="488">
        <f t="shared" ref="H240:H256" si="49">IF(G240&lt;0,-1,0)</f>
        <v>0</v>
      </c>
      <c r="I240" s="489">
        <f t="shared" ref="I240:I256" si="50">IF(G240&gt;0,1,0)</f>
        <v>0</v>
      </c>
      <c r="J240" s="489">
        <f t="shared" ref="J240:J256" si="51">IF(G240=0,1,0)</f>
        <v>1</v>
      </c>
      <c r="K240" s="489">
        <f t="shared" ref="K240:K256" si="52">IF(AND(D240=E240,F240&gt;0),1,0)</f>
        <v>0</v>
      </c>
      <c r="M240" s="489">
        <f t="shared" ref="M240:M256" si="53">LOG(E240)</f>
        <v>1.2683439139510646</v>
      </c>
      <c r="N240" s="488">
        <v>0</v>
      </c>
      <c r="O240" s="423">
        <f t="shared" ref="O240:O256" si="54">(E240*F240)</f>
        <v>0</v>
      </c>
    </row>
    <row r="241" spans="1:15" ht="15.75">
      <c r="A241" s="472" t="s">
        <v>1061</v>
      </c>
      <c r="B241" s="473" t="s">
        <v>523</v>
      </c>
      <c r="C241" s="484"/>
      <c r="D241" s="499">
        <v>8</v>
      </c>
      <c r="E241" s="499">
        <v>8</v>
      </c>
      <c r="F241" s="488">
        <v>0</v>
      </c>
      <c r="G241" s="479">
        <f t="shared" si="48"/>
        <v>0</v>
      </c>
      <c r="H241" s="488">
        <f t="shared" si="49"/>
        <v>0</v>
      </c>
      <c r="I241" s="489">
        <f t="shared" si="50"/>
        <v>0</v>
      </c>
      <c r="J241" s="489">
        <f t="shared" si="51"/>
        <v>1</v>
      </c>
      <c r="K241" s="489">
        <f t="shared" si="52"/>
        <v>0</v>
      </c>
      <c r="M241" s="489">
        <f t="shared" si="53"/>
        <v>0.90308998699194354</v>
      </c>
      <c r="N241" s="488">
        <v>0</v>
      </c>
      <c r="O241" s="423">
        <f t="shared" si="54"/>
        <v>0</v>
      </c>
    </row>
    <row r="242" spans="1:15" ht="15.75">
      <c r="A242" s="472" t="s">
        <v>68</v>
      </c>
      <c r="B242" s="473" t="s">
        <v>524</v>
      </c>
      <c r="C242" s="484"/>
      <c r="D242" s="499">
        <v>257.01</v>
      </c>
      <c r="E242" s="499">
        <v>257.01</v>
      </c>
      <c r="F242" s="488">
        <v>0</v>
      </c>
      <c r="G242" s="479">
        <f t="shared" si="48"/>
        <v>0</v>
      </c>
      <c r="H242" s="488">
        <f t="shared" si="49"/>
        <v>0</v>
      </c>
      <c r="I242" s="489">
        <f t="shared" si="50"/>
        <v>0</v>
      </c>
      <c r="J242" s="489">
        <f t="shared" si="51"/>
        <v>1</v>
      </c>
      <c r="K242" s="489">
        <f t="shared" si="52"/>
        <v>0</v>
      </c>
      <c r="M242" s="489">
        <f t="shared" si="53"/>
        <v>2.4099500216205092</v>
      </c>
      <c r="N242" s="488">
        <v>0</v>
      </c>
      <c r="O242" s="423">
        <f t="shared" si="54"/>
        <v>0</v>
      </c>
    </row>
    <row r="243" spans="1:15" ht="15.75">
      <c r="A243" s="472" t="s">
        <v>1238</v>
      </c>
      <c r="B243" s="473" t="s">
        <v>525</v>
      </c>
      <c r="C243" s="504"/>
      <c r="D243" s="499">
        <v>110.11</v>
      </c>
      <c r="E243" s="499">
        <v>104.61</v>
      </c>
      <c r="F243" s="488">
        <v>0</v>
      </c>
      <c r="G243" s="479">
        <f t="shared" si="48"/>
        <v>-5.5</v>
      </c>
      <c r="H243" s="488">
        <f t="shared" si="49"/>
        <v>-1</v>
      </c>
      <c r="I243" s="489">
        <f t="shared" si="50"/>
        <v>0</v>
      </c>
      <c r="J243" s="489">
        <f t="shared" si="51"/>
        <v>0</v>
      </c>
      <c r="K243" s="489">
        <f t="shared" si="52"/>
        <v>0</v>
      </c>
      <c r="M243" s="489">
        <f t="shared" si="53"/>
        <v>2.0195732020956392</v>
      </c>
      <c r="N243" s="488">
        <v>0</v>
      </c>
      <c r="O243" s="423">
        <f t="shared" si="54"/>
        <v>0</v>
      </c>
    </row>
    <row r="244" spans="1:15" ht="15.75">
      <c r="A244" s="472" t="s">
        <v>328</v>
      </c>
      <c r="B244" s="473" t="s">
        <v>526</v>
      </c>
      <c r="C244" s="484"/>
      <c r="D244" s="499">
        <v>15</v>
      </c>
      <c r="E244" s="499">
        <v>15</v>
      </c>
      <c r="F244" s="488">
        <v>0</v>
      </c>
      <c r="G244" s="479">
        <f t="shared" si="48"/>
        <v>0</v>
      </c>
      <c r="H244" s="488">
        <f t="shared" si="49"/>
        <v>0</v>
      </c>
      <c r="I244" s="489">
        <f t="shared" si="50"/>
        <v>0</v>
      </c>
      <c r="J244" s="489">
        <f t="shared" si="51"/>
        <v>1</v>
      </c>
      <c r="K244" s="489">
        <f t="shared" si="52"/>
        <v>0</v>
      </c>
      <c r="M244" s="489">
        <f t="shared" si="53"/>
        <v>1.1760912590556813</v>
      </c>
      <c r="N244" s="488">
        <v>0</v>
      </c>
      <c r="O244" s="423">
        <f t="shared" si="54"/>
        <v>0</v>
      </c>
    </row>
    <row r="245" spans="1:15" ht="15.75">
      <c r="A245" s="472" t="s">
        <v>1214</v>
      </c>
      <c r="B245" s="473" t="s">
        <v>527</v>
      </c>
      <c r="C245" s="504"/>
      <c r="D245" s="499">
        <v>62.5</v>
      </c>
      <c r="E245" s="499">
        <v>65.62</v>
      </c>
      <c r="F245" s="488">
        <v>0</v>
      </c>
      <c r="G245" s="479">
        <f t="shared" si="48"/>
        <v>3.1200000000000045</v>
      </c>
      <c r="H245" s="488">
        <f t="shared" si="49"/>
        <v>0</v>
      </c>
      <c r="I245" s="489">
        <f t="shared" si="50"/>
        <v>1</v>
      </c>
      <c r="J245" s="489">
        <f t="shared" si="51"/>
        <v>0</v>
      </c>
      <c r="K245" s="489">
        <f t="shared" si="52"/>
        <v>0</v>
      </c>
      <c r="M245" s="489">
        <f t="shared" si="53"/>
        <v>1.817036226050029</v>
      </c>
      <c r="N245" s="488">
        <v>0</v>
      </c>
      <c r="O245" s="423">
        <f t="shared" si="54"/>
        <v>0</v>
      </c>
    </row>
    <row r="246" spans="1:15" ht="15.75">
      <c r="A246" s="472" t="s">
        <v>1062</v>
      </c>
      <c r="B246" s="473" t="s">
        <v>528</v>
      </c>
      <c r="C246" s="504"/>
      <c r="D246" s="499">
        <v>7.01</v>
      </c>
      <c r="E246" s="499">
        <v>7.01</v>
      </c>
      <c r="F246" s="488">
        <v>0</v>
      </c>
      <c r="G246" s="479">
        <f t="shared" si="48"/>
        <v>0</v>
      </c>
      <c r="H246" s="488">
        <f t="shared" si="49"/>
        <v>0</v>
      </c>
      <c r="I246" s="489">
        <f t="shared" si="50"/>
        <v>0</v>
      </c>
      <c r="J246" s="489">
        <f t="shared" si="51"/>
        <v>1</v>
      </c>
      <c r="K246" s="489">
        <f t="shared" si="52"/>
        <v>0</v>
      </c>
      <c r="M246" s="489">
        <f t="shared" si="53"/>
        <v>0.84571801796665869</v>
      </c>
      <c r="N246" s="488">
        <v>0</v>
      </c>
      <c r="O246" s="423">
        <f t="shared" si="54"/>
        <v>0</v>
      </c>
    </row>
    <row r="247" spans="1:15" ht="15.75">
      <c r="A247" s="472" t="s">
        <v>364</v>
      </c>
      <c r="B247" s="473" t="s">
        <v>529</v>
      </c>
      <c r="C247" s="484"/>
      <c r="D247" s="499">
        <v>5.9</v>
      </c>
      <c r="E247" s="499">
        <v>5.9</v>
      </c>
      <c r="F247" s="488">
        <v>0</v>
      </c>
      <c r="G247" s="479">
        <f t="shared" si="48"/>
        <v>0</v>
      </c>
      <c r="H247" s="488">
        <f t="shared" si="49"/>
        <v>0</v>
      </c>
      <c r="I247" s="489">
        <f t="shared" si="50"/>
        <v>0</v>
      </c>
      <c r="J247" s="489">
        <f t="shared" si="51"/>
        <v>1</v>
      </c>
      <c r="K247" s="489">
        <f t="shared" si="52"/>
        <v>0</v>
      </c>
      <c r="M247" s="489">
        <f t="shared" si="53"/>
        <v>0.77085201164214423</v>
      </c>
      <c r="N247" s="488">
        <v>0</v>
      </c>
      <c r="O247" s="423">
        <f t="shared" si="54"/>
        <v>0</v>
      </c>
    </row>
    <row r="248" spans="1:15" ht="15.75">
      <c r="A248" s="472" t="s">
        <v>1063</v>
      </c>
      <c r="B248" s="473" t="s">
        <v>530</v>
      </c>
      <c r="C248" s="484"/>
      <c r="D248" s="499">
        <v>3.75</v>
      </c>
      <c r="E248" s="499">
        <v>3.75</v>
      </c>
      <c r="F248" s="488">
        <v>0</v>
      </c>
      <c r="G248" s="479">
        <f t="shared" si="48"/>
        <v>0</v>
      </c>
      <c r="H248" s="488">
        <f t="shared" si="49"/>
        <v>0</v>
      </c>
      <c r="I248" s="489">
        <f t="shared" si="50"/>
        <v>0</v>
      </c>
      <c r="J248" s="489">
        <f t="shared" si="51"/>
        <v>1</v>
      </c>
      <c r="K248" s="489">
        <f t="shared" si="52"/>
        <v>0</v>
      </c>
      <c r="M248" s="489">
        <f t="shared" si="53"/>
        <v>0.57403126772771884</v>
      </c>
      <c r="N248" s="488">
        <v>0</v>
      </c>
      <c r="O248" s="423">
        <f t="shared" si="54"/>
        <v>0</v>
      </c>
    </row>
    <row r="249" spans="1:15" ht="15.75">
      <c r="A249" s="472" t="s">
        <v>329</v>
      </c>
      <c r="B249" s="473" t="s">
        <v>531</v>
      </c>
      <c r="C249" s="484"/>
      <c r="D249" s="499">
        <v>2.48</v>
      </c>
      <c r="E249" s="499">
        <v>2.97</v>
      </c>
      <c r="F249" s="488">
        <v>0</v>
      </c>
      <c r="G249" s="479">
        <f t="shared" si="48"/>
        <v>0.49000000000000021</v>
      </c>
      <c r="H249" s="488">
        <f t="shared" si="49"/>
        <v>0</v>
      </c>
      <c r="I249" s="489">
        <f t="shared" si="50"/>
        <v>1</v>
      </c>
      <c r="J249" s="489">
        <f t="shared" si="51"/>
        <v>0</v>
      </c>
      <c r="K249" s="489">
        <f t="shared" si="52"/>
        <v>0</v>
      </c>
      <c r="M249" s="489">
        <f t="shared" si="53"/>
        <v>0.47275644931721239</v>
      </c>
      <c r="N249" s="488">
        <v>0</v>
      </c>
      <c r="O249" s="423">
        <f t="shared" si="54"/>
        <v>0</v>
      </c>
    </row>
    <row r="250" spans="1:15" ht="15.75">
      <c r="A250" s="472" t="s">
        <v>253</v>
      </c>
      <c r="B250" s="473" t="s">
        <v>532</v>
      </c>
      <c r="C250" s="484"/>
      <c r="D250" s="499">
        <v>14.31</v>
      </c>
      <c r="E250" s="499">
        <v>15.31</v>
      </c>
      <c r="F250" s="488">
        <v>0</v>
      </c>
      <c r="G250" s="479">
        <f t="shared" si="48"/>
        <v>1</v>
      </c>
      <c r="H250" s="488">
        <f t="shared" si="49"/>
        <v>0</v>
      </c>
      <c r="I250" s="489">
        <f t="shared" si="50"/>
        <v>1</v>
      </c>
      <c r="J250" s="489">
        <f t="shared" si="51"/>
        <v>0</v>
      </c>
      <c r="K250" s="489">
        <f t="shared" si="52"/>
        <v>0</v>
      </c>
      <c r="M250" s="489">
        <f t="shared" si="53"/>
        <v>1.1849751906982611</v>
      </c>
      <c r="N250" s="488">
        <v>0</v>
      </c>
      <c r="O250" s="423">
        <f t="shared" si="54"/>
        <v>0</v>
      </c>
    </row>
    <row r="251" spans="1:15" ht="15.75">
      <c r="A251" s="472" t="s">
        <v>308</v>
      </c>
      <c r="B251" s="473" t="s">
        <v>533</v>
      </c>
      <c r="C251" s="484"/>
      <c r="D251" s="499">
        <v>10.4</v>
      </c>
      <c r="E251" s="499">
        <v>10.75</v>
      </c>
      <c r="F251" s="488">
        <v>0</v>
      </c>
      <c r="G251" s="479">
        <f t="shared" si="48"/>
        <v>0.34999999999999964</v>
      </c>
      <c r="H251" s="488">
        <f t="shared" si="49"/>
        <v>0</v>
      </c>
      <c r="I251" s="489">
        <f t="shared" si="50"/>
        <v>1</v>
      </c>
      <c r="J251" s="489">
        <f t="shared" si="51"/>
        <v>0</v>
      </c>
      <c r="K251" s="489">
        <f t="shared" si="52"/>
        <v>0</v>
      </c>
      <c r="M251" s="489">
        <f t="shared" si="53"/>
        <v>1.0314084642516241</v>
      </c>
      <c r="N251" s="488">
        <v>0</v>
      </c>
      <c r="O251" s="423">
        <f t="shared" si="54"/>
        <v>0</v>
      </c>
    </row>
    <row r="252" spans="1:15" ht="15.75">
      <c r="A252" s="472" t="s">
        <v>1064</v>
      </c>
      <c r="B252" s="473" t="s">
        <v>534</v>
      </c>
      <c r="C252" s="484"/>
      <c r="D252" s="499">
        <v>26.2</v>
      </c>
      <c r="E252" s="499">
        <v>26.2</v>
      </c>
      <c r="F252" s="488">
        <v>0</v>
      </c>
      <c r="G252" s="479">
        <f t="shared" si="48"/>
        <v>0</v>
      </c>
      <c r="H252" s="488">
        <f t="shared" si="49"/>
        <v>0</v>
      </c>
      <c r="I252" s="489">
        <f t="shared" si="50"/>
        <v>0</v>
      </c>
      <c r="J252" s="489">
        <f t="shared" si="51"/>
        <v>1</v>
      </c>
      <c r="K252" s="489">
        <f t="shared" si="52"/>
        <v>0</v>
      </c>
      <c r="M252" s="489">
        <f t="shared" si="53"/>
        <v>1.4183012913197455</v>
      </c>
      <c r="N252" s="488">
        <v>0</v>
      </c>
      <c r="O252" s="423">
        <f t="shared" si="54"/>
        <v>0</v>
      </c>
    </row>
    <row r="253" spans="1:15" ht="15.75">
      <c r="A253" s="472" t="s">
        <v>63</v>
      </c>
      <c r="B253" s="473" t="s">
        <v>42</v>
      </c>
      <c r="C253" s="484"/>
      <c r="D253" s="499">
        <v>60.59</v>
      </c>
      <c r="E253" s="499">
        <v>62.38</v>
      </c>
      <c r="F253" s="488">
        <v>0</v>
      </c>
      <c r="G253" s="479">
        <f t="shared" si="48"/>
        <v>1.7899999999999991</v>
      </c>
      <c r="H253" s="488">
        <f t="shared" si="49"/>
        <v>0</v>
      </c>
      <c r="I253" s="489">
        <f t="shared" si="50"/>
        <v>1</v>
      </c>
      <c r="J253" s="489">
        <f t="shared" si="51"/>
        <v>0</v>
      </c>
      <c r="K253" s="489">
        <f t="shared" si="52"/>
        <v>0</v>
      </c>
      <c r="M253" s="489">
        <f t="shared" si="53"/>
        <v>1.7950453704211249</v>
      </c>
      <c r="N253" s="488">
        <v>0</v>
      </c>
      <c r="O253" s="423">
        <f t="shared" si="54"/>
        <v>0</v>
      </c>
    </row>
    <row r="254" spans="1:15" ht="15.75">
      <c r="A254" s="472" t="s">
        <v>1065</v>
      </c>
      <c r="B254" s="473" t="s">
        <v>535</v>
      </c>
      <c r="C254" s="504"/>
      <c r="D254" s="499">
        <v>164.5</v>
      </c>
      <c r="E254" s="499">
        <v>164.5</v>
      </c>
      <c r="F254" s="488">
        <v>0</v>
      </c>
      <c r="G254" s="479">
        <f t="shared" si="48"/>
        <v>0</v>
      </c>
      <c r="H254" s="488">
        <f t="shared" si="49"/>
        <v>0</v>
      </c>
      <c r="I254" s="489">
        <f t="shared" si="50"/>
        <v>0</v>
      </c>
      <c r="J254" s="489">
        <f t="shared" si="51"/>
        <v>1</v>
      </c>
      <c r="K254" s="489">
        <f t="shared" si="52"/>
        <v>0</v>
      </c>
      <c r="M254" s="489">
        <f t="shared" si="53"/>
        <v>2.2161659022859932</v>
      </c>
      <c r="N254" s="488">
        <v>0</v>
      </c>
      <c r="O254" s="423">
        <f t="shared" si="54"/>
        <v>0</v>
      </c>
    </row>
    <row r="255" spans="1:15" ht="15.75">
      <c r="A255" s="472" t="s">
        <v>1066</v>
      </c>
      <c r="B255" s="473" t="s">
        <v>536</v>
      </c>
      <c r="C255" s="483"/>
      <c r="D255" s="499">
        <v>0</v>
      </c>
      <c r="E255" s="499">
        <v>0</v>
      </c>
      <c r="F255" s="488">
        <v>0</v>
      </c>
      <c r="G255" s="479">
        <f t="shared" si="48"/>
        <v>0</v>
      </c>
      <c r="H255" s="488">
        <f t="shared" si="49"/>
        <v>0</v>
      </c>
      <c r="I255" s="489">
        <f t="shared" si="50"/>
        <v>0</v>
      </c>
      <c r="J255" s="489">
        <f t="shared" si="51"/>
        <v>1</v>
      </c>
      <c r="K255" s="489">
        <f t="shared" si="52"/>
        <v>0</v>
      </c>
      <c r="M255" s="489">
        <v>0</v>
      </c>
      <c r="N255" s="488">
        <v>0</v>
      </c>
      <c r="O255" s="423">
        <f t="shared" si="54"/>
        <v>0</v>
      </c>
    </row>
    <row r="256" spans="1:15" ht="15.75">
      <c r="A256" s="427" t="s">
        <v>1067</v>
      </c>
      <c r="B256" s="428" t="s">
        <v>537</v>
      </c>
      <c r="C256" s="483"/>
      <c r="D256" s="499">
        <v>0.41</v>
      </c>
      <c r="E256" s="499">
        <v>0.41</v>
      </c>
      <c r="F256" s="488">
        <v>0</v>
      </c>
      <c r="G256" s="479">
        <f t="shared" si="48"/>
        <v>0</v>
      </c>
      <c r="H256" s="488">
        <f t="shared" si="49"/>
        <v>0</v>
      </c>
      <c r="I256" s="489">
        <f t="shared" si="50"/>
        <v>0</v>
      </c>
      <c r="J256" s="489">
        <f t="shared" si="51"/>
        <v>1</v>
      </c>
      <c r="K256" s="489">
        <f t="shared" si="52"/>
        <v>0</v>
      </c>
      <c r="M256" s="489">
        <f t="shared" si="53"/>
        <v>-0.38721614328026455</v>
      </c>
      <c r="N256" s="488">
        <v>0</v>
      </c>
      <c r="O256" s="423">
        <f t="shared" si="54"/>
        <v>0</v>
      </c>
    </row>
    <row r="257" spans="1:15" ht="15.75">
      <c r="A257" s="427" t="s">
        <v>77</v>
      </c>
      <c r="C257" s="504"/>
      <c r="D257" s="506" t="s">
        <v>77</v>
      </c>
      <c r="E257" s="506" t="s">
        <v>77</v>
      </c>
      <c r="F257" s="507" t="s">
        <v>77</v>
      </c>
      <c r="G257" s="479"/>
      <c r="H257" s="488"/>
      <c r="I257" s="489"/>
      <c r="J257" s="489"/>
      <c r="K257" s="489"/>
      <c r="M257" s="471" t="s">
        <v>77</v>
      </c>
      <c r="N257" s="507" t="s">
        <v>77</v>
      </c>
      <c r="O257" s="423" t="s">
        <v>77</v>
      </c>
    </row>
    <row r="258" spans="1:15" ht="15.75">
      <c r="A258" s="469" t="s">
        <v>1068</v>
      </c>
      <c r="B258" s="470"/>
      <c r="C258" s="483"/>
      <c r="D258" s="506" t="s">
        <v>77</v>
      </c>
      <c r="E258" s="506" t="s">
        <v>77</v>
      </c>
      <c r="F258" s="507" t="s">
        <v>77</v>
      </c>
      <c r="G258" s="479"/>
      <c r="H258" s="488"/>
      <c r="I258" s="489"/>
      <c r="J258" s="489"/>
      <c r="K258" s="489"/>
      <c r="M258" s="471" t="s">
        <v>77</v>
      </c>
      <c r="N258" s="507" t="s">
        <v>77</v>
      </c>
      <c r="O258" s="423" t="s">
        <v>77</v>
      </c>
    </row>
    <row r="259" spans="1:15" ht="15.75">
      <c r="C259" s="484"/>
      <c r="D259" s="506" t="s">
        <v>77</v>
      </c>
      <c r="E259" s="506" t="s">
        <v>77</v>
      </c>
      <c r="F259" s="507" t="s">
        <v>77</v>
      </c>
      <c r="G259" s="479"/>
      <c r="H259" s="488"/>
      <c r="I259" s="489"/>
      <c r="J259" s="489"/>
      <c r="K259" s="489"/>
      <c r="M259" s="471" t="s">
        <v>77</v>
      </c>
      <c r="N259" s="507" t="s">
        <v>77</v>
      </c>
      <c r="O259" s="423" t="s">
        <v>77</v>
      </c>
    </row>
    <row r="260" spans="1:15" ht="15.75">
      <c r="A260" s="472" t="s">
        <v>1236</v>
      </c>
      <c r="B260" s="473" t="s">
        <v>538</v>
      </c>
      <c r="C260" s="483"/>
      <c r="D260" s="499">
        <v>45.84</v>
      </c>
      <c r="E260" s="499">
        <v>47.5</v>
      </c>
      <c r="F260" s="488">
        <v>0</v>
      </c>
      <c r="G260" s="479">
        <f>(E260-D260)</f>
        <v>1.6599999999999966</v>
      </c>
      <c r="H260" s="488">
        <f>IF(G260&lt;0,-1,0)</f>
        <v>0</v>
      </c>
      <c r="I260" s="489">
        <f>IF(G260&gt;0,1,0)</f>
        <v>1</v>
      </c>
      <c r="J260" s="489">
        <f>IF(G260=0,1,0)</f>
        <v>0</v>
      </c>
      <c r="K260" s="489">
        <f>IF(AND(D260=E260,F260&gt;0),1,0)</f>
        <v>0</v>
      </c>
      <c r="M260" s="489">
        <f>LOG(E260)</f>
        <v>1.6766936096248666</v>
      </c>
      <c r="N260" s="488">
        <v>0</v>
      </c>
      <c r="O260" s="423">
        <f>(E260*F260)</f>
        <v>0</v>
      </c>
    </row>
    <row r="261" spans="1:15" ht="15.75">
      <c r="C261" s="504"/>
      <c r="D261" s="506"/>
      <c r="E261" s="506"/>
      <c r="F261" s="507" t="s">
        <v>77</v>
      </c>
      <c r="G261" s="479"/>
      <c r="H261" s="488"/>
      <c r="I261" s="489"/>
      <c r="J261" s="489"/>
      <c r="K261" s="489"/>
      <c r="M261" s="471" t="s">
        <v>77</v>
      </c>
      <c r="N261" s="507" t="s">
        <v>77</v>
      </c>
      <c r="O261" s="423" t="s">
        <v>77</v>
      </c>
    </row>
    <row r="262" spans="1:15" ht="15.75">
      <c r="A262" s="469" t="s">
        <v>88</v>
      </c>
      <c r="B262" s="470"/>
      <c r="C262" s="483"/>
      <c r="D262" s="506" t="s">
        <v>77</v>
      </c>
      <c r="E262" s="506" t="s">
        <v>77</v>
      </c>
      <c r="F262" s="507" t="s">
        <v>77</v>
      </c>
      <c r="G262" s="479"/>
      <c r="H262" s="488"/>
      <c r="I262" s="489"/>
      <c r="J262" s="489"/>
      <c r="K262" s="489"/>
      <c r="M262" s="471" t="s">
        <v>77</v>
      </c>
      <c r="N262" s="507" t="s">
        <v>77</v>
      </c>
      <c r="O262" s="423" t="s">
        <v>77</v>
      </c>
    </row>
    <row r="263" spans="1:15" ht="15.75">
      <c r="C263" s="484"/>
      <c r="D263" s="506" t="s">
        <v>77</v>
      </c>
      <c r="E263" s="506" t="s">
        <v>77</v>
      </c>
      <c r="F263" s="507" t="s">
        <v>77</v>
      </c>
      <c r="G263" s="479"/>
      <c r="H263" s="488"/>
      <c r="I263" s="489"/>
      <c r="J263" s="489"/>
      <c r="K263" s="489"/>
      <c r="M263" s="471" t="s">
        <v>77</v>
      </c>
      <c r="N263" s="507" t="s">
        <v>77</v>
      </c>
      <c r="O263" s="423" t="s">
        <v>77</v>
      </c>
    </row>
    <row r="264" spans="1:15" ht="15.75">
      <c r="A264" s="472" t="s">
        <v>1069</v>
      </c>
      <c r="B264" s="473" t="s">
        <v>539</v>
      </c>
      <c r="C264" s="484"/>
      <c r="D264" s="499">
        <v>2.08</v>
      </c>
      <c r="E264" s="499">
        <v>2.1800000000000002</v>
      </c>
      <c r="F264" s="488">
        <v>0</v>
      </c>
      <c r="G264" s="479">
        <f>(E264-D264)</f>
        <v>0.10000000000000009</v>
      </c>
      <c r="H264" s="488">
        <f>IF(G264&lt;0,-1,0)</f>
        <v>0</v>
      </c>
      <c r="I264" s="489">
        <f>IF(G264&gt;0,1,0)</f>
        <v>1</v>
      </c>
      <c r="J264" s="489">
        <f>IF(G264=0,1,0)</f>
        <v>0</v>
      </c>
      <c r="K264" s="489">
        <f>IF(AND(D264=E264,F264&gt;0),1,0)</f>
        <v>0</v>
      </c>
      <c r="M264" s="489">
        <f>LOG(E264)</f>
        <v>0.33845649360460484</v>
      </c>
      <c r="N264" s="488">
        <v>0</v>
      </c>
      <c r="O264" s="423">
        <f>(E264*F264)</f>
        <v>0</v>
      </c>
    </row>
    <row r="265" spans="1:15" ht="15.75">
      <c r="A265" s="472" t="s">
        <v>1237</v>
      </c>
      <c r="B265" s="473" t="s">
        <v>540</v>
      </c>
      <c r="C265" s="504"/>
      <c r="D265" s="499">
        <v>156</v>
      </c>
      <c r="E265" s="499">
        <v>156</v>
      </c>
      <c r="F265" s="488">
        <v>0</v>
      </c>
      <c r="G265" s="479">
        <f>(E265-D265)</f>
        <v>0</v>
      </c>
      <c r="H265" s="488">
        <f>IF(G265&lt;0,-1,0)</f>
        <v>0</v>
      </c>
      <c r="I265" s="489">
        <f>IF(G265&gt;0,1,0)</f>
        <v>0</v>
      </c>
      <c r="J265" s="489">
        <f>IF(G265=0,1,0)</f>
        <v>1</v>
      </c>
      <c r="K265" s="489">
        <f>IF(AND(D265=E265,F265&gt;0),1,0)</f>
        <v>0</v>
      </c>
      <c r="M265" s="489">
        <f>LOG(E265)</f>
        <v>2.1931245983544616</v>
      </c>
      <c r="N265" s="488">
        <v>0</v>
      </c>
      <c r="O265" s="423">
        <f>(E265*F265)</f>
        <v>0</v>
      </c>
    </row>
    <row r="266" spans="1:15" ht="15.75">
      <c r="A266" s="472" t="s">
        <v>1070</v>
      </c>
      <c r="B266" s="473" t="s">
        <v>541</v>
      </c>
      <c r="C266" s="484"/>
      <c r="D266" s="499">
        <v>0</v>
      </c>
      <c r="E266" s="499">
        <v>0</v>
      </c>
      <c r="F266" s="488">
        <v>0</v>
      </c>
      <c r="G266" s="479">
        <f>(E266-D266)</f>
        <v>0</v>
      </c>
      <c r="H266" s="488">
        <f>IF(G266&lt;0,-1,0)</f>
        <v>0</v>
      </c>
      <c r="I266" s="489">
        <f>IF(G266&gt;0,1,0)</f>
        <v>0</v>
      </c>
      <c r="J266" s="489">
        <f>IF(G266=0,1,0)</f>
        <v>1</v>
      </c>
      <c r="K266" s="489">
        <f>IF(AND(D266=E266,F266&gt;0),1,0)</f>
        <v>0</v>
      </c>
      <c r="M266" s="489">
        <v>0</v>
      </c>
      <c r="N266" s="488">
        <v>0</v>
      </c>
      <c r="O266" s="423">
        <f>(E266*F266)</f>
        <v>0</v>
      </c>
    </row>
    <row r="267" spans="1:15" ht="15.75">
      <c r="A267" s="472" t="s">
        <v>241</v>
      </c>
      <c r="B267" s="473" t="s">
        <v>542</v>
      </c>
      <c r="C267" s="484"/>
      <c r="D267" s="499">
        <v>19.75</v>
      </c>
      <c r="E267" s="499">
        <v>19.600000000000001</v>
      </c>
      <c r="F267" s="488">
        <v>0</v>
      </c>
      <c r="G267" s="479">
        <f>(E267-D267)</f>
        <v>-0.14999999999999858</v>
      </c>
      <c r="H267" s="488">
        <f>IF(G267&lt;0,-1,0)</f>
        <v>-1</v>
      </c>
      <c r="I267" s="489">
        <f>IF(G267&gt;0,1,0)</f>
        <v>0</v>
      </c>
      <c r="J267" s="489">
        <f>IF(G267=0,1,0)</f>
        <v>0</v>
      </c>
      <c r="K267" s="489">
        <f>IF(AND(D267=E267,F267&gt;0),1,0)</f>
        <v>0</v>
      </c>
      <c r="M267" s="489">
        <f>LOG(E267)</f>
        <v>1.2922560713564761</v>
      </c>
      <c r="N267" s="488">
        <v>0</v>
      </c>
      <c r="O267" s="423">
        <f>(E267*F267)</f>
        <v>0</v>
      </c>
    </row>
    <row r="268" spans="1:15" ht="15.75">
      <c r="A268" s="472" t="s">
        <v>64</v>
      </c>
      <c r="B268" s="473" t="s">
        <v>543</v>
      </c>
      <c r="C268" s="483"/>
      <c r="D268" s="499">
        <v>25.3</v>
      </c>
      <c r="E268" s="499">
        <v>25.3</v>
      </c>
      <c r="F268" s="488">
        <v>0</v>
      </c>
      <c r="G268" s="479">
        <f>(E268-D268)</f>
        <v>0</v>
      </c>
      <c r="H268" s="488">
        <f>IF(G268&lt;0,-1,0)</f>
        <v>0</v>
      </c>
      <c r="I268" s="489">
        <f>IF(G268&gt;0,1,0)</f>
        <v>0</v>
      </c>
      <c r="J268" s="489">
        <f>IF(G268=0,1,0)</f>
        <v>1</v>
      </c>
      <c r="K268" s="489">
        <f>IF(AND(D268=E268,F268&gt;0),1,0)</f>
        <v>0</v>
      </c>
      <c r="M268" s="489">
        <f>LOG(E268)</f>
        <v>1.403120521175818</v>
      </c>
      <c r="N268" s="488">
        <v>0</v>
      </c>
      <c r="O268" s="423">
        <f>(E268*F268)</f>
        <v>0</v>
      </c>
    </row>
    <row r="269" spans="1:15" ht="15.75">
      <c r="C269" s="504"/>
      <c r="D269" s="506" t="s">
        <v>77</v>
      </c>
      <c r="E269" s="506" t="s">
        <v>77</v>
      </c>
      <c r="F269" s="507" t="s">
        <v>77</v>
      </c>
      <c r="G269" s="479"/>
      <c r="H269" s="488"/>
      <c r="I269" s="489"/>
      <c r="J269" s="489"/>
      <c r="K269" s="489"/>
      <c r="M269" s="471" t="s">
        <v>77</v>
      </c>
      <c r="N269" s="507" t="s">
        <v>77</v>
      </c>
      <c r="O269" s="423" t="s">
        <v>77</v>
      </c>
    </row>
    <row r="270" spans="1:15" ht="15.75">
      <c r="A270" s="469" t="s">
        <v>89</v>
      </c>
      <c r="B270" s="470"/>
      <c r="C270" s="483"/>
      <c r="D270" s="506" t="s">
        <v>77</v>
      </c>
      <c r="E270" s="506" t="s">
        <v>77</v>
      </c>
      <c r="F270" s="507" t="s">
        <v>77</v>
      </c>
      <c r="G270" s="479"/>
      <c r="H270" s="488"/>
      <c r="I270" s="489"/>
      <c r="J270" s="489"/>
      <c r="K270" s="489"/>
      <c r="M270" s="471" t="s">
        <v>77</v>
      </c>
      <c r="N270" s="507" t="s">
        <v>77</v>
      </c>
      <c r="O270" s="423" t="s">
        <v>77</v>
      </c>
    </row>
    <row r="271" spans="1:15" ht="15.75">
      <c r="C271" s="504"/>
      <c r="D271" s="506" t="s">
        <v>77</v>
      </c>
      <c r="E271" s="506" t="s">
        <v>77</v>
      </c>
      <c r="F271" s="507" t="s">
        <v>77</v>
      </c>
      <c r="G271" s="479"/>
      <c r="H271" s="488"/>
      <c r="I271" s="489"/>
      <c r="J271" s="489"/>
      <c r="K271" s="489"/>
      <c r="M271" s="471" t="s">
        <v>77</v>
      </c>
      <c r="N271" s="507" t="s">
        <v>77</v>
      </c>
      <c r="O271" s="423" t="s">
        <v>77</v>
      </c>
    </row>
    <row r="272" spans="1:15" ht="15.75">
      <c r="A272" s="472" t="s">
        <v>1071</v>
      </c>
      <c r="B272" s="473" t="s">
        <v>544</v>
      </c>
      <c r="C272" s="483"/>
      <c r="D272" s="499">
        <v>1.52</v>
      </c>
      <c r="E272" s="499">
        <v>1.52</v>
      </c>
      <c r="F272" s="488">
        <v>0</v>
      </c>
      <c r="G272" s="479">
        <f>(E272-D272)</f>
        <v>0</v>
      </c>
      <c r="H272" s="488">
        <f>IF(G272&lt;0,-1,0)</f>
        <v>0</v>
      </c>
      <c r="I272" s="489">
        <f>IF(G272&gt;0,1,0)</f>
        <v>0</v>
      </c>
      <c r="J272" s="489">
        <f>IF(G272=0,1,0)</f>
        <v>1</v>
      </c>
      <c r="K272" s="489">
        <f>IF(AND(D272=E272,F272&gt;0),1,0)</f>
        <v>0</v>
      </c>
      <c r="M272" s="489">
        <f>LOG(E272)</f>
        <v>0.18184358794477254</v>
      </c>
      <c r="N272" s="488">
        <v>0</v>
      </c>
      <c r="O272" s="423">
        <f>(E272*F272)</f>
        <v>0</v>
      </c>
    </row>
    <row r="273" spans="1:17" ht="15.75">
      <c r="C273" s="504"/>
      <c r="D273" s="506" t="s">
        <v>77</v>
      </c>
      <c r="E273" s="506" t="s">
        <v>77</v>
      </c>
      <c r="F273" s="507" t="s">
        <v>77</v>
      </c>
      <c r="G273" s="479"/>
      <c r="H273" s="488"/>
      <c r="I273" s="489"/>
      <c r="J273" s="489"/>
      <c r="K273" s="489"/>
      <c r="M273" s="471" t="s">
        <v>77</v>
      </c>
      <c r="N273" s="507" t="s">
        <v>77</v>
      </c>
      <c r="O273" s="423" t="s">
        <v>77</v>
      </c>
    </row>
    <row r="274" spans="1:17" ht="15.75">
      <c r="A274" s="469" t="s">
        <v>90</v>
      </c>
      <c r="B274" s="470"/>
      <c r="C274" s="483"/>
      <c r="D274" s="506" t="s">
        <v>77</v>
      </c>
      <c r="E274" s="506" t="s">
        <v>77</v>
      </c>
      <c r="F274" s="507" t="s">
        <v>77</v>
      </c>
      <c r="G274" s="479"/>
      <c r="H274" s="488"/>
      <c r="I274" s="489"/>
      <c r="J274" s="489"/>
      <c r="K274" s="489"/>
      <c r="M274" s="471" t="s">
        <v>77</v>
      </c>
      <c r="N274" s="507" t="s">
        <v>77</v>
      </c>
      <c r="O274" s="423" t="s">
        <v>77</v>
      </c>
    </row>
    <row r="275" spans="1:17" ht="15.75">
      <c r="C275" s="484"/>
      <c r="D275" s="506" t="s">
        <v>77</v>
      </c>
      <c r="E275" s="506" t="s">
        <v>77</v>
      </c>
      <c r="F275" s="507" t="s">
        <v>77</v>
      </c>
      <c r="G275" s="479"/>
      <c r="H275" s="488"/>
      <c r="I275" s="489"/>
      <c r="J275" s="489"/>
      <c r="K275" s="489"/>
      <c r="M275" s="471" t="s">
        <v>77</v>
      </c>
      <c r="N275" s="507" t="s">
        <v>77</v>
      </c>
      <c r="O275" s="423" t="s">
        <v>77</v>
      </c>
    </row>
    <row r="276" spans="1:17" ht="15.75">
      <c r="A276" s="427" t="s">
        <v>237</v>
      </c>
      <c r="B276" s="428" t="s">
        <v>545</v>
      </c>
      <c r="C276" s="484"/>
      <c r="D276" s="499">
        <v>35.35</v>
      </c>
      <c r="E276" s="499">
        <v>35.35</v>
      </c>
      <c r="F276" s="488">
        <v>0</v>
      </c>
      <c r="G276" s="479">
        <f t="shared" ref="G276:G281" si="55">(E276-D276)</f>
        <v>0</v>
      </c>
      <c r="H276" s="488">
        <f t="shared" ref="H276:H281" si="56">IF(G276&lt;0,-1,0)</f>
        <v>0</v>
      </c>
      <c r="I276" s="489">
        <f t="shared" ref="I276:I281" si="57">IF(G276&gt;0,1,0)</f>
        <v>0</v>
      </c>
      <c r="J276" s="489">
        <f t="shared" ref="J276:J281" si="58">IF(G276=0,1,0)</f>
        <v>1</v>
      </c>
      <c r="K276" s="489">
        <f>IF(AND(D276=E276,F276&gt;0),1,0)</f>
        <v>0</v>
      </c>
      <c r="M276" s="489">
        <f t="shared" ref="M276:M281" si="59">LOG(E276)</f>
        <v>1.5483894181329183</v>
      </c>
      <c r="N276" s="488">
        <v>0</v>
      </c>
      <c r="O276" s="423">
        <f t="shared" ref="O276:O281" si="60">(E276*F276)</f>
        <v>0</v>
      </c>
    </row>
    <row r="277" spans="1:17" ht="15.75">
      <c r="A277" s="472" t="s">
        <v>1072</v>
      </c>
      <c r="B277" s="473" t="s">
        <v>546</v>
      </c>
      <c r="C277" s="484"/>
      <c r="D277" s="499">
        <v>8.98</v>
      </c>
      <c r="E277" s="499">
        <v>9.35</v>
      </c>
      <c r="F277" s="488">
        <v>0</v>
      </c>
      <c r="G277" s="479">
        <f t="shared" si="55"/>
        <v>0.36999999999999922</v>
      </c>
      <c r="H277" s="488">
        <f t="shared" si="56"/>
        <v>0</v>
      </c>
      <c r="I277" s="489">
        <f t="shared" si="57"/>
        <v>1</v>
      </c>
      <c r="J277" s="489">
        <f t="shared" si="58"/>
        <v>0</v>
      </c>
      <c r="K277" s="489">
        <f>IF(AND(D277=E277,F277&gt;0),1,0)</f>
        <v>0</v>
      </c>
      <c r="M277" s="489">
        <f t="shared" si="59"/>
        <v>0.97081161087251777</v>
      </c>
      <c r="N277" s="488">
        <v>0</v>
      </c>
      <c r="O277" s="423">
        <f t="shared" si="60"/>
        <v>0</v>
      </c>
    </row>
    <row r="278" spans="1:17" ht="15.75">
      <c r="A278" s="472" t="s">
        <v>1377</v>
      </c>
      <c r="B278" s="473" t="s">
        <v>951</v>
      </c>
      <c r="C278" s="484"/>
      <c r="D278" s="499">
        <v>22.35</v>
      </c>
      <c r="E278" s="499">
        <v>22.35</v>
      </c>
      <c r="F278" s="488">
        <v>0</v>
      </c>
      <c r="G278" s="479">
        <f t="shared" si="55"/>
        <v>0</v>
      </c>
      <c r="H278" s="488">
        <f t="shared" si="56"/>
        <v>0</v>
      </c>
      <c r="I278" s="489">
        <f t="shared" si="57"/>
        <v>0</v>
      </c>
      <c r="J278" s="489">
        <f t="shared" si="58"/>
        <v>1</v>
      </c>
      <c r="K278" s="489">
        <f>IF(AND(D278=E278,F278&gt;0),1,0)</f>
        <v>0</v>
      </c>
      <c r="M278" s="489">
        <f t="shared" si="59"/>
        <v>1.3492775274679554</v>
      </c>
      <c r="N278" s="488">
        <v>0</v>
      </c>
      <c r="O278" s="423">
        <f t="shared" si="60"/>
        <v>0</v>
      </c>
    </row>
    <row r="279" spans="1:17" ht="15.75">
      <c r="A279" s="472" t="s">
        <v>316</v>
      </c>
      <c r="B279" s="473" t="s">
        <v>547</v>
      </c>
      <c r="C279" s="484"/>
      <c r="D279" s="499">
        <v>83.97</v>
      </c>
      <c r="E279" s="499">
        <v>83.97</v>
      </c>
      <c r="F279" s="488">
        <v>0</v>
      </c>
      <c r="G279" s="479">
        <f t="shared" si="55"/>
        <v>0</v>
      </c>
      <c r="H279" s="488">
        <f t="shared" si="56"/>
        <v>0</v>
      </c>
      <c r="I279" s="489">
        <f t="shared" si="57"/>
        <v>0</v>
      </c>
      <c r="J279" s="489">
        <f t="shared" si="58"/>
        <v>1</v>
      </c>
      <c r="K279" s="489">
        <f>IF(AND(D279=E279,F278&gt;0),1,0)</f>
        <v>0</v>
      </c>
      <c r="M279" s="489">
        <f t="shared" si="59"/>
        <v>1.9241241531858249</v>
      </c>
      <c r="N279" s="488">
        <v>0</v>
      </c>
      <c r="O279" s="423">
        <f t="shared" si="60"/>
        <v>0</v>
      </c>
    </row>
    <row r="280" spans="1:17" ht="15.75">
      <c r="A280" s="472" t="s">
        <v>1073</v>
      </c>
      <c r="B280" s="473" t="s">
        <v>548</v>
      </c>
      <c r="C280" s="484"/>
      <c r="D280" s="499">
        <v>11.5</v>
      </c>
      <c r="E280" s="499">
        <v>12.2</v>
      </c>
      <c r="F280" s="488">
        <v>0</v>
      </c>
      <c r="G280" s="479">
        <f t="shared" si="55"/>
        <v>0.69999999999999929</v>
      </c>
      <c r="H280" s="488">
        <f t="shared" si="56"/>
        <v>0</v>
      </c>
      <c r="I280" s="489">
        <f t="shared" si="57"/>
        <v>1</v>
      </c>
      <c r="J280" s="489">
        <f t="shared" si="58"/>
        <v>0</v>
      </c>
      <c r="K280" s="489">
        <f>IF(AND(D280=E280,F279&gt;0),1,0)</f>
        <v>0</v>
      </c>
      <c r="M280" s="489">
        <f t="shared" si="59"/>
        <v>1.0863598306747482</v>
      </c>
      <c r="N280" s="488">
        <v>0</v>
      </c>
      <c r="O280" s="423">
        <f t="shared" si="60"/>
        <v>0</v>
      </c>
    </row>
    <row r="281" spans="1:17" ht="15.75">
      <c r="A281" s="472" t="s">
        <v>1074</v>
      </c>
      <c r="B281" s="473" t="s">
        <v>549</v>
      </c>
      <c r="C281" s="483"/>
      <c r="D281" s="499">
        <v>9.75</v>
      </c>
      <c r="E281" s="499">
        <v>9.75</v>
      </c>
      <c r="F281" s="488">
        <v>0</v>
      </c>
      <c r="G281" s="479">
        <f t="shared" si="55"/>
        <v>0</v>
      </c>
      <c r="H281" s="488">
        <f t="shared" si="56"/>
        <v>0</v>
      </c>
      <c r="I281" s="489">
        <f t="shared" si="57"/>
        <v>0</v>
      </c>
      <c r="J281" s="489">
        <f t="shared" si="58"/>
        <v>1</v>
      </c>
      <c r="K281" s="489">
        <f>IF(AND(D281=E281,F280&gt;0),1,0)</f>
        <v>0</v>
      </c>
      <c r="M281" s="489">
        <f t="shared" si="59"/>
        <v>0.98900461569853682</v>
      </c>
      <c r="N281" s="488">
        <v>0</v>
      </c>
      <c r="O281" s="423">
        <f t="shared" si="60"/>
        <v>0</v>
      </c>
    </row>
    <row r="282" spans="1:17" ht="15.75">
      <c r="C282" s="504"/>
      <c r="D282" s="506" t="s">
        <v>77</v>
      </c>
      <c r="E282" s="506" t="s">
        <v>77</v>
      </c>
      <c r="F282" s="507" t="s">
        <v>77</v>
      </c>
      <c r="G282" s="479"/>
      <c r="H282" s="488"/>
      <c r="I282" s="489"/>
      <c r="J282" s="489"/>
      <c r="K282" s="489"/>
      <c r="M282" s="471" t="s">
        <v>77</v>
      </c>
      <c r="N282" s="507" t="s">
        <v>77</v>
      </c>
      <c r="O282" s="423" t="s">
        <v>77</v>
      </c>
    </row>
    <row r="283" spans="1:17" ht="15.75">
      <c r="A283" s="469" t="s">
        <v>91</v>
      </c>
      <c r="B283" s="470"/>
      <c r="C283" s="504"/>
      <c r="D283" s="506" t="s">
        <v>77</v>
      </c>
      <c r="E283" s="506" t="s">
        <v>77</v>
      </c>
      <c r="F283" s="507" t="s">
        <v>77</v>
      </c>
      <c r="G283" s="479"/>
      <c r="H283" s="488"/>
      <c r="I283" s="489"/>
      <c r="J283" s="489"/>
      <c r="K283" s="489"/>
      <c r="M283" s="471" t="s">
        <v>77</v>
      </c>
      <c r="N283" s="507" t="s">
        <v>77</v>
      </c>
      <c r="O283" s="423" t="s">
        <v>77</v>
      </c>
    </row>
    <row r="284" spans="1:17" ht="15.75">
      <c r="A284" s="516" t="s">
        <v>77</v>
      </c>
      <c r="B284" s="473"/>
      <c r="C284" s="504"/>
      <c r="D284" s="506"/>
      <c r="E284" s="506"/>
      <c r="F284" s="507"/>
      <c r="G284" s="479"/>
      <c r="H284" s="488"/>
      <c r="I284" s="489"/>
      <c r="J284" s="489"/>
      <c r="K284" s="489"/>
      <c r="M284" s="471"/>
      <c r="N284" s="507"/>
      <c r="O284" s="423" t="s">
        <v>77</v>
      </c>
    </row>
    <row r="285" spans="1:17" ht="15.75">
      <c r="A285" s="472" t="s">
        <v>1075</v>
      </c>
      <c r="B285" s="473" t="s">
        <v>900</v>
      </c>
      <c r="C285" s="484"/>
      <c r="D285" s="502">
        <v>79.599999999999994</v>
      </c>
      <c r="E285" s="502">
        <v>81</v>
      </c>
      <c r="F285" s="488">
        <v>0</v>
      </c>
      <c r="G285" s="479">
        <f>(E285-D285)</f>
        <v>1.4000000000000057</v>
      </c>
      <c r="H285" s="488">
        <f>IF(G285&lt;0,-1,0)</f>
        <v>0</v>
      </c>
      <c r="I285" s="489">
        <f>IF(G285&gt;0,1,0)</f>
        <v>1</v>
      </c>
      <c r="J285" s="489">
        <f>IF(G285=0,1,0)</f>
        <v>0</v>
      </c>
      <c r="K285" s="489">
        <f>IF(AND(D285=E285,F285&gt;0),1,0)</f>
        <v>0</v>
      </c>
      <c r="M285" s="489">
        <f>LOG(E285)</f>
        <v>1.9084850188786497</v>
      </c>
      <c r="N285" s="488">
        <v>0</v>
      </c>
      <c r="O285" s="423">
        <f>(E285*F285)</f>
        <v>0</v>
      </c>
    </row>
    <row r="286" spans="1:17" ht="15.75">
      <c r="A286" s="472" t="s">
        <v>1210</v>
      </c>
      <c r="B286" s="473" t="s">
        <v>550</v>
      </c>
      <c r="C286" s="508"/>
      <c r="D286" s="499">
        <v>46.94</v>
      </c>
      <c r="E286" s="499">
        <v>47.96</v>
      </c>
      <c r="F286" s="488">
        <v>0</v>
      </c>
      <c r="G286" s="479">
        <f t="shared" ref="G286:G298" si="61">(E286-D286)</f>
        <v>1.0200000000000031</v>
      </c>
      <c r="H286" s="488">
        <f t="shared" ref="H286:H298" si="62">IF(G286&lt;0,-1,0)</f>
        <v>0</v>
      </c>
      <c r="I286" s="489">
        <f t="shared" ref="I286:I298" si="63">IF(G286&gt;0,1,0)</f>
        <v>1</v>
      </c>
      <c r="J286" s="489">
        <f t="shared" ref="J286:J298" si="64">IF(G286=0,1,0)</f>
        <v>0</v>
      </c>
      <c r="K286" s="489">
        <f t="shared" ref="K286:K298" si="65">IF(AND(D286=E286,F286&gt;0),1,0)</f>
        <v>0</v>
      </c>
      <c r="M286" s="489">
        <f t="shared" ref="M286:M298" si="66">LOG(E286)</f>
        <v>1.680879174426811</v>
      </c>
      <c r="N286" s="488">
        <v>0</v>
      </c>
      <c r="O286" s="423">
        <f t="shared" ref="O286:O298" si="67">(E286*F286)</f>
        <v>0</v>
      </c>
    </row>
    <row r="287" spans="1:17" ht="15.75">
      <c r="A287" s="509" t="s">
        <v>242</v>
      </c>
      <c r="B287" s="510" t="s">
        <v>43</v>
      </c>
      <c r="C287" s="484"/>
      <c r="D287" s="511">
        <v>51.15</v>
      </c>
      <c r="E287" s="511">
        <v>52.75</v>
      </c>
      <c r="F287" s="488">
        <v>0</v>
      </c>
      <c r="G287" s="512">
        <f>(E287-D287)</f>
        <v>1.6000000000000014</v>
      </c>
      <c r="H287" s="488">
        <f t="shared" si="62"/>
        <v>0</v>
      </c>
      <c r="I287" s="489">
        <f t="shared" si="63"/>
        <v>1</v>
      </c>
      <c r="J287" s="489">
        <f t="shared" si="64"/>
        <v>0</v>
      </c>
      <c r="K287" s="489">
        <f t="shared" si="65"/>
        <v>0</v>
      </c>
      <c r="M287" s="489">
        <f t="shared" si="66"/>
        <v>1.7222224639697303</v>
      </c>
      <c r="N287" s="488">
        <v>0</v>
      </c>
      <c r="O287" s="423">
        <f t="shared" si="67"/>
        <v>0</v>
      </c>
      <c r="P287" s="517">
        <v>438119100</v>
      </c>
      <c r="Q287" s="482">
        <f>(P287*E287)</f>
        <v>23110782525</v>
      </c>
    </row>
    <row r="288" spans="1:17" ht="15.75">
      <c r="A288" s="472" t="s">
        <v>1076</v>
      </c>
      <c r="B288" s="473" t="s">
        <v>551</v>
      </c>
      <c r="C288" s="484"/>
      <c r="D288" s="499">
        <v>2.2799999999999998</v>
      </c>
      <c r="E288" s="499">
        <v>2.4500000000000002</v>
      </c>
      <c r="F288" s="488">
        <v>0</v>
      </c>
      <c r="G288" s="479">
        <f t="shared" si="61"/>
        <v>0.17000000000000037</v>
      </c>
      <c r="H288" s="488">
        <f t="shared" si="62"/>
        <v>0</v>
      </c>
      <c r="I288" s="489">
        <f t="shared" si="63"/>
        <v>1</v>
      </c>
      <c r="J288" s="489">
        <f t="shared" si="64"/>
        <v>0</v>
      </c>
      <c r="K288" s="489">
        <f t="shared" si="65"/>
        <v>0</v>
      </c>
      <c r="M288" s="489">
        <f t="shared" si="66"/>
        <v>0.38916608436453248</v>
      </c>
      <c r="N288" s="488">
        <v>0</v>
      </c>
      <c r="O288" s="423">
        <f t="shared" si="67"/>
        <v>0</v>
      </c>
    </row>
    <row r="289" spans="1:15" ht="15.75">
      <c r="A289" s="472" t="s">
        <v>1077</v>
      </c>
      <c r="B289" s="473" t="s">
        <v>552</v>
      </c>
      <c r="C289" s="484"/>
      <c r="D289" s="499">
        <v>6.89</v>
      </c>
      <c r="E289" s="499">
        <v>7.37</v>
      </c>
      <c r="F289" s="488">
        <v>131000</v>
      </c>
      <c r="G289" s="479">
        <f t="shared" si="61"/>
        <v>0.48000000000000043</v>
      </c>
      <c r="H289" s="488">
        <f t="shared" si="62"/>
        <v>0</v>
      </c>
      <c r="I289" s="489">
        <f t="shared" si="63"/>
        <v>1</v>
      </c>
      <c r="J289" s="489">
        <f t="shared" si="64"/>
        <v>0</v>
      </c>
      <c r="K289" s="489">
        <f t="shared" si="65"/>
        <v>0</v>
      </c>
      <c r="M289" s="489">
        <f t="shared" si="66"/>
        <v>0.86746748785905148</v>
      </c>
      <c r="N289" s="488">
        <v>0</v>
      </c>
      <c r="O289" s="423">
        <f t="shared" si="67"/>
        <v>965470</v>
      </c>
    </row>
    <row r="290" spans="1:15" ht="15.75">
      <c r="A290" s="472" t="s">
        <v>301</v>
      </c>
      <c r="B290" s="475" t="s">
        <v>1078</v>
      </c>
      <c r="C290" s="484"/>
      <c r="D290" s="499">
        <v>30.51</v>
      </c>
      <c r="E290" s="499">
        <v>31.89</v>
      </c>
      <c r="F290" s="488">
        <v>0</v>
      </c>
      <c r="G290" s="479">
        <f t="shared" si="61"/>
        <v>1.379999999999999</v>
      </c>
      <c r="H290" s="488">
        <f t="shared" si="62"/>
        <v>0</v>
      </c>
      <c r="I290" s="489">
        <f t="shared" si="63"/>
        <v>1</v>
      </c>
      <c r="J290" s="489">
        <f t="shared" si="64"/>
        <v>0</v>
      </c>
      <c r="K290" s="489">
        <f t="shared" si="65"/>
        <v>0</v>
      </c>
      <c r="M290" s="489">
        <f t="shared" si="66"/>
        <v>1.5036545192429591</v>
      </c>
      <c r="N290" s="488">
        <v>0</v>
      </c>
      <c r="O290" s="423">
        <f t="shared" si="67"/>
        <v>0</v>
      </c>
    </row>
    <row r="291" spans="1:15" ht="15.75">
      <c r="A291" s="472" t="s">
        <v>1079</v>
      </c>
      <c r="B291" s="475" t="s">
        <v>553</v>
      </c>
      <c r="C291" s="484"/>
      <c r="D291" s="499">
        <v>3.37</v>
      </c>
      <c r="E291" s="499">
        <v>3.69</v>
      </c>
      <c r="F291" s="488">
        <v>0</v>
      </c>
      <c r="G291" s="479">
        <f t="shared" si="61"/>
        <v>0.31999999999999984</v>
      </c>
      <c r="H291" s="488">
        <f t="shared" si="62"/>
        <v>0</v>
      </c>
      <c r="I291" s="489">
        <f t="shared" si="63"/>
        <v>1</v>
      </c>
      <c r="J291" s="489">
        <f t="shared" si="64"/>
        <v>0</v>
      </c>
      <c r="K291" s="489">
        <f t="shared" si="65"/>
        <v>0</v>
      </c>
      <c r="M291" s="489">
        <f t="shared" si="66"/>
        <v>0.56702636615906032</v>
      </c>
      <c r="N291" s="488">
        <v>0</v>
      </c>
      <c r="O291" s="423">
        <f t="shared" si="67"/>
        <v>0</v>
      </c>
    </row>
    <row r="292" spans="1:15" ht="15.75">
      <c r="A292" s="472" t="s">
        <v>1211</v>
      </c>
      <c r="B292" s="475" t="s">
        <v>554</v>
      </c>
      <c r="C292" s="484"/>
      <c r="D292" s="499">
        <v>68.39</v>
      </c>
      <c r="E292" s="499">
        <v>70.010000000000005</v>
      </c>
      <c r="F292" s="488">
        <v>0</v>
      </c>
      <c r="G292" s="479">
        <f t="shared" si="61"/>
        <v>1.6200000000000045</v>
      </c>
      <c r="H292" s="488">
        <f t="shared" si="62"/>
        <v>0</v>
      </c>
      <c r="I292" s="489">
        <f t="shared" si="63"/>
        <v>1</v>
      </c>
      <c r="J292" s="489">
        <f t="shared" si="64"/>
        <v>0</v>
      </c>
      <c r="K292" s="489">
        <f t="shared" si="65"/>
        <v>0</v>
      </c>
      <c r="M292" s="489">
        <f t="shared" si="66"/>
        <v>1.8451600776519459</v>
      </c>
      <c r="N292" s="488">
        <v>0</v>
      </c>
      <c r="O292" s="423">
        <f t="shared" si="67"/>
        <v>0</v>
      </c>
    </row>
    <row r="293" spans="1:15" ht="15.75">
      <c r="A293" s="472" t="s">
        <v>175</v>
      </c>
      <c r="B293" s="475" t="s">
        <v>555</v>
      </c>
      <c r="C293" s="484"/>
      <c r="D293" s="499">
        <v>4.7699999999999996</v>
      </c>
      <c r="E293" s="499">
        <v>5.04</v>
      </c>
      <c r="F293" s="488">
        <v>0</v>
      </c>
      <c r="G293" s="479">
        <f>(E293-D293)</f>
        <v>0.27000000000000046</v>
      </c>
      <c r="H293" s="488">
        <f t="shared" si="62"/>
        <v>0</v>
      </c>
      <c r="I293" s="489">
        <f t="shared" si="63"/>
        <v>1</v>
      </c>
      <c r="J293" s="489">
        <f t="shared" si="64"/>
        <v>0</v>
      </c>
      <c r="K293" s="489">
        <f t="shared" si="65"/>
        <v>0</v>
      </c>
      <c r="M293" s="489">
        <f t="shared" si="66"/>
        <v>0.70243053644552533</v>
      </c>
      <c r="N293" s="488">
        <v>0</v>
      </c>
      <c r="O293" s="423">
        <f t="shared" si="67"/>
        <v>0</v>
      </c>
    </row>
    <row r="294" spans="1:15" ht="15.75">
      <c r="A294" s="472" t="s">
        <v>556</v>
      </c>
      <c r="B294" s="475" t="s">
        <v>213</v>
      </c>
      <c r="C294" s="484"/>
      <c r="D294" s="499">
        <v>146.69999999999999</v>
      </c>
      <c r="E294" s="499">
        <v>151.22999999999999</v>
      </c>
      <c r="F294" s="488">
        <v>0</v>
      </c>
      <c r="G294" s="479">
        <f t="shared" si="61"/>
        <v>4.5300000000000011</v>
      </c>
      <c r="H294" s="488">
        <f t="shared" si="62"/>
        <v>0</v>
      </c>
      <c r="I294" s="489">
        <f t="shared" si="63"/>
        <v>1</v>
      </c>
      <c r="J294" s="489">
        <f t="shared" si="64"/>
        <v>0</v>
      </c>
      <c r="K294" s="489">
        <f t="shared" si="65"/>
        <v>0</v>
      </c>
      <c r="M294" s="489">
        <f t="shared" si="66"/>
        <v>2.1796379521578131</v>
      </c>
      <c r="N294" s="488">
        <v>0</v>
      </c>
      <c r="O294" s="423">
        <f t="shared" si="67"/>
        <v>0</v>
      </c>
    </row>
    <row r="295" spans="1:15" ht="15.75">
      <c r="A295" s="472" t="s">
        <v>1080</v>
      </c>
      <c r="B295" s="475" t="s">
        <v>1081</v>
      </c>
      <c r="C295" s="484"/>
      <c r="D295" s="499">
        <v>11.34</v>
      </c>
      <c r="E295" s="499">
        <v>11.34</v>
      </c>
      <c r="F295" s="488">
        <v>0</v>
      </c>
      <c r="G295" s="479">
        <f t="shared" si="61"/>
        <v>0</v>
      </c>
      <c r="H295" s="488">
        <f t="shared" si="62"/>
        <v>0</v>
      </c>
      <c r="I295" s="489">
        <f t="shared" si="63"/>
        <v>0</v>
      </c>
      <c r="J295" s="489">
        <f t="shared" si="64"/>
        <v>1</v>
      </c>
      <c r="K295" s="489">
        <f t="shared" si="65"/>
        <v>0</v>
      </c>
      <c r="M295" s="489">
        <f t="shared" si="66"/>
        <v>1.0546130545568877</v>
      </c>
      <c r="N295" s="488">
        <v>0</v>
      </c>
      <c r="O295" s="423">
        <f t="shared" si="67"/>
        <v>0</v>
      </c>
    </row>
    <row r="296" spans="1:15" ht="15.75">
      <c r="A296" s="472" t="s">
        <v>244</v>
      </c>
      <c r="B296" s="473" t="s">
        <v>1082</v>
      </c>
      <c r="C296" s="484"/>
      <c r="D296" s="499">
        <v>14.67</v>
      </c>
      <c r="E296" s="499">
        <v>15.64</v>
      </c>
      <c r="F296" s="488">
        <v>5000</v>
      </c>
      <c r="G296" s="479">
        <f t="shared" si="61"/>
        <v>0.97000000000000064</v>
      </c>
      <c r="H296" s="488">
        <f t="shared" si="62"/>
        <v>0</v>
      </c>
      <c r="I296" s="489">
        <f t="shared" si="63"/>
        <v>1</v>
      </c>
      <c r="J296" s="489">
        <f t="shared" si="64"/>
        <v>0</v>
      </c>
      <c r="K296" s="489">
        <f t="shared" si="65"/>
        <v>0</v>
      </c>
      <c r="M296" s="489">
        <f t="shared" si="66"/>
        <v>1.1942367487238292</v>
      </c>
      <c r="N296" s="488">
        <v>0</v>
      </c>
      <c r="O296" s="423">
        <f t="shared" si="67"/>
        <v>78200</v>
      </c>
    </row>
    <row r="297" spans="1:15" ht="15.75">
      <c r="A297" s="472" t="s">
        <v>37</v>
      </c>
      <c r="B297" s="473" t="s">
        <v>557</v>
      </c>
      <c r="C297" s="484"/>
      <c r="D297" s="499">
        <v>27.5</v>
      </c>
      <c r="E297" s="499">
        <v>27.5</v>
      </c>
      <c r="F297" s="488">
        <v>0</v>
      </c>
      <c r="G297" s="479">
        <f t="shared" si="61"/>
        <v>0</v>
      </c>
      <c r="H297" s="488">
        <f t="shared" si="62"/>
        <v>0</v>
      </c>
      <c r="I297" s="489">
        <f t="shared" si="63"/>
        <v>0</v>
      </c>
      <c r="J297" s="489">
        <f t="shared" si="64"/>
        <v>1</v>
      </c>
      <c r="K297" s="489">
        <f t="shared" si="65"/>
        <v>0</v>
      </c>
      <c r="M297" s="489">
        <f t="shared" si="66"/>
        <v>1.4393326938302626</v>
      </c>
      <c r="N297" s="488">
        <v>0</v>
      </c>
      <c r="O297" s="423">
        <f t="shared" si="67"/>
        <v>0</v>
      </c>
    </row>
    <row r="298" spans="1:15" ht="15.75">
      <c r="A298" s="472" t="s">
        <v>1083</v>
      </c>
      <c r="B298" s="473" t="s">
        <v>558</v>
      </c>
      <c r="D298" s="499">
        <v>16.79</v>
      </c>
      <c r="E298" s="499">
        <v>17.52</v>
      </c>
      <c r="F298" s="488">
        <v>0</v>
      </c>
      <c r="G298" s="479">
        <f t="shared" si="61"/>
        <v>0.73000000000000043</v>
      </c>
      <c r="H298" s="488">
        <f t="shared" si="62"/>
        <v>0</v>
      </c>
      <c r="I298" s="489">
        <f t="shared" si="63"/>
        <v>1</v>
      </c>
      <c r="J298" s="489">
        <f t="shared" si="64"/>
        <v>0</v>
      </c>
      <c r="K298" s="489">
        <f t="shared" si="65"/>
        <v>0</v>
      </c>
      <c r="M298" s="489">
        <f t="shared" si="66"/>
        <v>1.2435341018320618</v>
      </c>
      <c r="N298" s="488">
        <v>0</v>
      </c>
      <c r="O298" s="423">
        <f t="shared" si="67"/>
        <v>0</v>
      </c>
    </row>
    <row r="299" spans="1:15" ht="15.75">
      <c r="A299" s="427" t="s">
        <v>77</v>
      </c>
      <c r="C299" s="504"/>
      <c r="D299" s="429"/>
      <c r="G299" s="424"/>
    </row>
    <row r="300" spans="1:15" ht="15.75">
      <c r="A300" s="469" t="s">
        <v>92</v>
      </c>
      <c r="B300" s="470"/>
      <c r="C300" s="483"/>
      <c r="D300" s="513" t="s">
        <v>77</v>
      </c>
      <c r="E300" s="513" t="s">
        <v>77</v>
      </c>
      <c r="F300" s="507" t="s">
        <v>77</v>
      </c>
      <c r="G300" s="479"/>
      <c r="H300" s="488"/>
      <c r="I300" s="489"/>
      <c r="J300" s="489"/>
      <c r="K300" s="489"/>
      <c r="M300" s="471" t="s">
        <v>77</v>
      </c>
      <c r="N300" s="507" t="s">
        <v>77</v>
      </c>
      <c r="O300" s="423" t="s">
        <v>77</v>
      </c>
    </row>
    <row r="301" spans="1:15" ht="15.75">
      <c r="C301" s="484"/>
      <c r="D301" s="506" t="s">
        <v>77</v>
      </c>
      <c r="E301" s="506" t="s">
        <v>77</v>
      </c>
      <c r="F301" s="507" t="s">
        <v>77</v>
      </c>
      <c r="G301" s="479"/>
      <c r="H301" s="488"/>
      <c r="I301" s="489"/>
      <c r="J301" s="489"/>
      <c r="K301" s="489"/>
      <c r="M301" s="471" t="s">
        <v>77</v>
      </c>
      <c r="N301" s="507" t="s">
        <v>77</v>
      </c>
      <c r="O301" s="423" t="s">
        <v>77</v>
      </c>
    </row>
    <row r="302" spans="1:15" ht="15.75">
      <c r="A302" s="472" t="s">
        <v>1265</v>
      </c>
      <c r="B302" s="473" t="s">
        <v>1084</v>
      </c>
      <c r="C302" s="483"/>
      <c r="D302" s="499">
        <v>67.5</v>
      </c>
      <c r="E302" s="499">
        <v>68.989999999999995</v>
      </c>
      <c r="F302" s="488">
        <v>0</v>
      </c>
      <c r="G302" s="479">
        <f>(E302-D302)</f>
        <v>1.4899999999999949</v>
      </c>
      <c r="H302" s="488">
        <f>IF(G302&lt;0,-1,0)</f>
        <v>0</v>
      </c>
      <c r="I302" s="489">
        <f>IF(G302&gt;0,1,0)</f>
        <v>1</v>
      </c>
      <c r="J302" s="489">
        <f>IF(G302=0,1,0)</f>
        <v>0</v>
      </c>
      <c r="K302" s="489">
        <f>IF(AND(D302=E302,F302&gt;0),1,0)</f>
        <v>0</v>
      </c>
      <c r="M302" s="489">
        <f>LOG(E302)</f>
        <v>1.8387861449465945</v>
      </c>
      <c r="N302" s="488">
        <v>0</v>
      </c>
      <c r="O302" s="423">
        <f>(E302*F302)</f>
        <v>0</v>
      </c>
    </row>
    <row r="303" spans="1:15" ht="15.75">
      <c r="C303" s="504"/>
      <c r="D303" s="506" t="s">
        <v>77</v>
      </c>
      <c r="E303" s="506" t="s">
        <v>77</v>
      </c>
      <c r="F303" s="507" t="s">
        <v>77</v>
      </c>
      <c r="G303" s="479"/>
      <c r="H303" s="488"/>
      <c r="I303" s="489"/>
      <c r="J303" s="489"/>
      <c r="K303" s="489"/>
      <c r="M303" s="471" t="s">
        <v>77</v>
      </c>
      <c r="N303" s="507" t="s">
        <v>77</v>
      </c>
      <c r="O303" s="423" t="s">
        <v>77</v>
      </c>
    </row>
    <row r="304" spans="1:15" ht="15.75">
      <c r="A304" s="518" t="s">
        <v>279</v>
      </c>
      <c r="B304" s="519"/>
      <c r="C304" s="504"/>
      <c r="D304" s="506" t="s">
        <v>77</v>
      </c>
      <c r="E304" s="506" t="s">
        <v>77</v>
      </c>
      <c r="F304" s="507" t="s">
        <v>77</v>
      </c>
      <c r="G304" s="479"/>
      <c r="H304" s="488"/>
      <c r="I304" s="489"/>
      <c r="J304" s="489"/>
      <c r="K304" s="489"/>
      <c r="M304" s="471" t="s">
        <v>77</v>
      </c>
      <c r="N304" s="507" t="s">
        <v>77</v>
      </c>
      <c r="O304" s="423" t="s">
        <v>77</v>
      </c>
    </row>
    <row r="305" spans="1:17" ht="15.75">
      <c r="A305" s="472"/>
      <c r="B305" s="473"/>
      <c r="C305" s="484"/>
      <c r="D305" s="506"/>
      <c r="E305" s="506"/>
      <c r="F305" s="507"/>
      <c r="G305" s="479"/>
      <c r="H305" s="488"/>
      <c r="I305" s="489"/>
      <c r="J305" s="489"/>
      <c r="K305" s="489"/>
      <c r="M305" s="471"/>
      <c r="N305" s="507"/>
    </row>
    <row r="306" spans="1:17" ht="15.75">
      <c r="A306" s="472" t="s">
        <v>1085</v>
      </c>
      <c r="B306" s="473" t="s">
        <v>559</v>
      </c>
      <c r="C306" s="484"/>
      <c r="D306" s="499">
        <v>157.26</v>
      </c>
      <c r="E306" s="499">
        <v>165.12</v>
      </c>
      <c r="F306" s="488">
        <v>0</v>
      </c>
      <c r="G306" s="479">
        <f>(E306-D306)</f>
        <v>7.8600000000000136</v>
      </c>
      <c r="H306" s="488">
        <f>IF(G306&lt;0,-1,0)</f>
        <v>0</v>
      </c>
      <c r="I306" s="489">
        <f>IF(G306&gt;0,1,0)</f>
        <v>1</v>
      </c>
      <c r="J306" s="489">
        <f>IF(G306=0,1,0)</f>
        <v>0</v>
      </c>
      <c r="K306" s="489">
        <f>IF(AND(D306=E306,F306&gt;0),1,0)</f>
        <v>0</v>
      </c>
      <c r="M306" s="489">
        <f>LOG(E306)</f>
        <v>2.2177996799471171</v>
      </c>
      <c r="N306" s="488">
        <v>0</v>
      </c>
      <c r="O306" s="423">
        <f>(E306*F306)</f>
        <v>0</v>
      </c>
    </row>
    <row r="307" spans="1:17" ht="15.75">
      <c r="A307" s="472" t="s">
        <v>1086</v>
      </c>
      <c r="B307" s="473" t="s">
        <v>1087</v>
      </c>
      <c r="C307" s="484"/>
      <c r="D307" s="499">
        <v>13.27</v>
      </c>
      <c r="E307" s="499">
        <v>13.98</v>
      </c>
      <c r="F307" s="488">
        <v>0</v>
      </c>
      <c r="G307" s="479">
        <f>(E307-D307)</f>
        <v>0.71000000000000085</v>
      </c>
      <c r="H307" s="488">
        <f>IF(G307&lt;0,-1,0)</f>
        <v>0</v>
      </c>
      <c r="I307" s="489">
        <f>IF(G307&gt;0,1,0)</f>
        <v>1</v>
      </c>
      <c r="J307" s="489">
        <f>IF(G307=0,1,0)</f>
        <v>0</v>
      </c>
      <c r="K307" s="489">
        <f>IF(AND(D307=E307,F307&gt;0),1,0)</f>
        <v>0</v>
      </c>
      <c r="M307" s="489">
        <f>LOG(E307)</f>
        <v>1.1455071714096625</v>
      </c>
      <c r="N307" s="488">
        <v>0</v>
      </c>
      <c r="O307" s="423">
        <f>(E307*F307)</f>
        <v>0</v>
      </c>
    </row>
    <row r="308" spans="1:17" ht="15.75">
      <c r="A308" s="472" t="s">
        <v>1198</v>
      </c>
      <c r="B308" s="473" t="s">
        <v>560</v>
      </c>
      <c r="C308" s="504"/>
      <c r="D308" s="499">
        <v>203.5</v>
      </c>
      <c r="E308" s="499">
        <v>206.27</v>
      </c>
      <c r="F308" s="488">
        <v>0</v>
      </c>
      <c r="G308" s="479">
        <f>(E308-D308)</f>
        <v>2.7700000000000102</v>
      </c>
      <c r="H308" s="488">
        <f>IF(G308&lt;0,-1,0)</f>
        <v>0</v>
      </c>
      <c r="I308" s="489">
        <f>IF(G308&gt;0,1,0)</f>
        <v>1</v>
      </c>
      <c r="J308" s="489">
        <f>IF(G308=0,1,0)</f>
        <v>0</v>
      </c>
      <c r="K308" s="489">
        <f>IF(AND(D308=E308,F308&gt;0),1,0)</f>
        <v>0</v>
      </c>
      <c r="M308" s="489">
        <f>LOG(E308)</f>
        <v>2.3144360685845387</v>
      </c>
      <c r="N308" s="488">
        <v>0</v>
      </c>
      <c r="O308" s="423">
        <f>(E308*F308)</f>
        <v>0</v>
      </c>
    </row>
    <row r="309" spans="1:17" ht="15.75">
      <c r="A309" s="520"/>
      <c r="B309" s="521"/>
      <c r="C309" s="504"/>
      <c r="D309" s="506" t="s">
        <v>77</v>
      </c>
      <c r="E309" s="506" t="s">
        <v>77</v>
      </c>
      <c r="F309" s="507"/>
      <c r="G309" s="479"/>
      <c r="H309" s="488"/>
      <c r="I309" s="489"/>
      <c r="J309" s="489"/>
      <c r="K309" s="489"/>
      <c r="M309" s="471"/>
      <c r="N309" s="507"/>
    </row>
    <row r="310" spans="1:17" ht="15.75">
      <c r="A310" s="520" t="s">
        <v>390</v>
      </c>
      <c r="B310" s="521"/>
      <c r="C310" s="504"/>
      <c r="D310" s="506" t="s">
        <v>77</v>
      </c>
      <c r="E310" s="506" t="s">
        <v>77</v>
      </c>
      <c r="F310" s="507"/>
      <c r="G310" s="479"/>
      <c r="H310" s="488"/>
      <c r="I310" s="489"/>
      <c r="J310" s="489"/>
      <c r="K310" s="489"/>
      <c r="M310" s="471"/>
      <c r="N310" s="507"/>
    </row>
    <row r="311" spans="1:17" ht="15.75">
      <c r="A311" s="522" t="s">
        <v>280</v>
      </c>
      <c r="B311" s="523"/>
      <c r="C311" s="504"/>
      <c r="D311" s="506"/>
      <c r="E311" s="506"/>
      <c r="F311" s="507"/>
      <c r="G311" s="479"/>
      <c r="H311" s="488"/>
      <c r="I311" s="489"/>
      <c r="J311" s="489"/>
      <c r="K311" s="489"/>
      <c r="M311" s="471"/>
      <c r="N311" s="507"/>
    </row>
    <row r="312" spans="1:17" ht="15.75">
      <c r="A312" s="472"/>
      <c r="B312" s="473"/>
      <c r="C312" s="484"/>
      <c r="D312" s="506"/>
      <c r="E312" s="506"/>
      <c r="F312" s="507"/>
      <c r="G312" s="479"/>
      <c r="H312" s="488"/>
      <c r="I312" s="489"/>
      <c r="J312" s="489"/>
      <c r="K312" s="489"/>
      <c r="M312" s="471"/>
      <c r="N312" s="507"/>
    </row>
    <row r="313" spans="1:17" ht="15.75">
      <c r="A313" s="472" t="s">
        <v>1088</v>
      </c>
      <c r="B313" s="473" t="s">
        <v>561</v>
      </c>
      <c r="C313" s="508"/>
      <c r="D313" s="499">
        <v>0.89</v>
      </c>
      <c r="E313" s="499">
        <v>0.89</v>
      </c>
      <c r="F313" s="488">
        <v>0</v>
      </c>
      <c r="G313" s="479">
        <f t="shared" ref="G313:G322" si="68">(E313-D313)</f>
        <v>0</v>
      </c>
      <c r="H313" s="488">
        <f t="shared" ref="H313:H322" si="69">IF(G313&lt;0,-1,0)</f>
        <v>0</v>
      </c>
      <c r="I313" s="489">
        <f t="shared" ref="I313:I322" si="70">IF(G313&gt;0,1,0)</f>
        <v>0</v>
      </c>
      <c r="J313" s="489">
        <f t="shared" ref="J313:J322" si="71">IF(G313=0,1,0)</f>
        <v>1</v>
      </c>
      <c r="K313" s="489">
        <f t="shared" ref="K313:K322" si="72">IF(AND(D313=E313,F313&gt;0),1,0)</f>
        <v>0</v>
      </c>
      <c r="M313" s="489">
        <f t="shared" ref="M313:M322" si="73">LOG(E313)</f>
        <v>-5.0609993355087209E-2</v>
      </c>
      <c r="N313" s="488">
        <v>0</v>
      </c>
      <c r="O313" s="423">
        <f t="shared" ref="O313:O322" si="74">(E313*F313)</f>
        <v>0</v>
      </c>
    </row>
    <row r="314" spans="1:17" ht="15.75">
      <c r="A314" s="509" t="s">
        <v>1222</v>
      </c>
      <c r="B314" s="510" t="s">
        <v>44</v>
      </c>
      <c r="C314" s="484"/>
      <c r="D314" s="511">
        <v>44.83</v>
      </c>
      <c r="E314" s="511">
        <v>45.93</v>
      </c>
      <c r="F314" s="488">
        <v>0</v>
      </c>
      <c r="G314" s="512">
        <f t="shared" si="68"/>
        <v>1.1000000000000014</v>
      </c>
      <c r="H314" s="488">
        <f t="shared" si="69"/>
        <v>0</v>
      </c>
      <c r="I314" s="489">
        <f t="shared" si="70"/>
        <v>1</v>
      </c>
      <c r="J314" s="489">
        <f t="shared" si="71"/>
        <v>0</v>
      </c>
      <c r="K314" s="489">
        <f t="shared" si="72"/>
        <v>0</v>
      </c>
      <c r="M314" s="489">
        <f t="shared" si="73"/>
        <v>1.6620964454179235</v>
      </c>
      <c r="N314" s="488">
        <v>0</v>
      </c>
      <c r="O314" s="423">
        <f t="shared" si="74"/>
        <v>0</v>
      </c>
      <c r="P314" s="482">
        <v>1157154400</v>
      </c>
      <c r="Q314" s="482">
        <f>(P314*E314)</f>
        <v>53148101592</v>
      </c>
    </row>
    <row r="315" spans="1:17" ht="15.75">
      <c r="A315" s="472" t="s">
        <v>1089</v>
      </c>
      <c r="B315" s="473" t="s">
        <v>562</v>
      </c>
      <c r="C315" s="484"/>
      <c r="D315" s="499">
        <v>5.0599999999999996</v>
      </c>
      <c r="E315" s="499">
        <v>5.48</v>
      </c>
      <c r="F315" s="488">
        <v>0</v>
      </c>
      <c r="G315" s="479">
        <f t="shared" si="68"/>
        <v>0.42000000000000082</v>
      </c>
      <c r="H315" s="488">
        <f t="shared" si="69"/>
        <v>0</v>
      </c>
      <c r="I315" s="489">
        <f t="shared" si="70"/>
        <v>1</v>
      </c>
      <c r="J315" s="489">
        <f t="shared" si="71"/>
        <v>0</v>
      </c>
      <c r="K315" s="489">
        <f t="shared" si="72"/>
        <v>0</v>
      </c>
      <c r="M315" s="489">
        <f t="shared" si="73"/>
        <v>0.73878055848436919</v>
      </c>
      <c r="N315" s="488">
        <v>0</v>
      </c>
      <c r="O315" s="423">
        <f t="shared" si="74"/>
        <v>0</v>
      </c>
    </row>
    <row r="316" spans="1:17" ht="15.75">
      <c r="A316" s="472" t="s">
        <v>563</v>
      </c>
      <c r="B316" s="473" t="s">
        <v>564</v>
      </c>
      <c r="C316" s="484"/>
      <c r="D316" s="499">
        <v>22.05</v>
      </c>
      <c r="E316" s="499">
        <v>22</v>
      </c>
      <c r="F316" s="488">
        <v>0</v>
      </c>
      <c r="G316" s="479">
        <f t="shared" si="68"/>
        <v>-5.0000000000000711E-2</v>
      </c>
      <c r="H316" s="488">
        <f t="shared" si="69"/>
        <v>-1</v>
      </c>
      <c r="I316" s="489">
        <f t="shared" si="70"/>
        <v>0</v>
      </c>
      <c r="J316" s="489">
        <f t="shared" si="71"/>
        <v>0</v>
      </c>
      <c r="K316" s="489">
        <f t="shared" si="72"/>
        <v>0</v>
      </c>
      <c r="M316" s="489">
        <f t="shared" si="73"/>
        <v>1.3424226808222062</v>
      </c>
      <c r="N316" s="488">
        <v>0</v>
      </c>
      <c r="O316" s="423">
        <f t="shared" si="74"/>
        <v>0</v>
      </c>
    </row>
    <row r="317" spans="1:17" ht="15.75">
      <c r="A317" s="472" t="s">
        <v>66</v>
      </c>
      <c r="B317" s="473" t="s">
        <v>565</v>
      </c>
      <c r="C317" s="484"/>
      <c r="D317" s="499">
        <v>49.29</v>
      </c>
      <c r="E317" s="499">
        <v>50.02</v>
      </c>
      <c r="F317" s="488">
        <v>0</v>
      </c>
      <c r="G317" s="479">
        <f t="shared" si="68"/>
        <v>0.73000000000000398</v>
      </c>
      <c r="H317" s="488">
        <f t="shared" si="69"/>
        <v>0</v>
      </c>
      <c r="I317" s="489">
        <f t="shared" si="70"/>
        <v>1</v>
      </c>
      <c r="J317" s="489">
        <f t="shared" si="71"/>
        <v>0</v>
      </c>
      <c r="K317" s="489">
        <f t="shared" si="72"/>
        <v>0</v>
      </c>
      <c r="M317" s="489">
        <f t="shared" si="73"/>
        <v>1.6991436873944838</v>
      </c>
      <c r="N317" s="488">
        <v>0</v>
      </c>
      <c r="O317" s="423">
        <f t="shared" si="74"/>
        <v>0</v>
      </c>
    </row>
    <row r="318" spans="1:17" ht="15.75">
      <c r="A318" s="472" t="s">
        <v>247</v>
      </c>
      <c r="B318" s="473" t="s">
        <v>566</v>
      </c>
      <c r="C318" s="484"/>
      <c r="D318" s="499">
        <v>3.35</v>
      </c>
      <c r="E318" s="499">
        <v>3.23</v>
      </c>
      <c r="F318" s="488">
        <v>0</v>
      </c>
      <c r="G318" s="479">
        <f t="shared" si="68"/>
        <v>-0.12000000000000011</v>
      </c>
      <c r="H318" s="488">
        <f t="shared" si="69"/>
        <v>-1</v>
      </c>
      <c r="I318" s="489">
        <f t="shared" si="70"/>
        <v>0</v>
      </c>
      <c r="J318" s="489">
        <f t="shared" si="71"/>
        <v>0</v>
      </c>
      <c r="K318" s="489">
        <f t="shared" si="72"/>
        <v>0</v>
      </c>
      <c r="M318" s="489">
        <f t="shared" si="73"/>
        <v>0.50920252233110286</v>
      </c>
      <c r="N318" s="488">
        <v>0</v>
      </c>
      <c r="O318" s="423">
        <f t="shared" si="74"/>
        <v>0</v>
      </c>
    </row>
    <row r="319" spans="1:17" ht="15.75">
      <c r="A319" s="472" t="s">
        <v>1090</v>
      </c>
      <c r="B319" s="473" t="s">
        <v>567</v>
      </c>
      <c r="C319" s="484"/>
      <c r="D319" s="499">
        <v>3.21</v>
      </c>
      <c r="E319" s="499">
        <v>3.4</v>
      </c>
      <c r="F319" s="488">
        <v>0</v>
      </c>
      <c r="G319" s="479">
        <f t="shared" si="68"/>
        <v>0.18999999999999995</v>
      </c>
      <c r="H319" s="488">
        <f t="shared" si="69"/>
        <v>0</v>
      </c>
      <c r="I319" s="489">
        <f t="shared" si="70"/>
        <v>1</v>
      </c>
      <c r="J319" s="489">
        <f t="shared" si="71"/>
        <v>0</v>
      </c>
      <c r="K319" s="489">
        <f t="shared" si="72"/>
        <v>0</v>
      </c>
      <c r="M319" s="489">
        <f t="shared" si="73"/>
        <v>0.53147891704225514</v>
      </c>
      <c r="N319" s="488">
        <v>0</v>
      </c>
      <c r="O319" s="423">
        <f t="shared" si="74"/>
        <v>0</v>
      </c>
    </row>
    <row r="320" spans="1:17" ht="15.75">
      <c r="A320" s="472" t="s">
        <v>770</v>
      </c>
      <c r="B320" s="473" t="s">
        <v>568</v>
      </c>
      <c r="C320" s="484"/>
      <c r="D320" s="499">
        <v>25.73</v>
      </c>
      <c r="E320" s="499">
        <v>25.73</v>
      </c>
      <c r="F320" s="488">
        <v>0</v>
      </c>
      <c r="G320" s="479">
        <f t="shared" si="68"/>
        <v>0</v>
      </c>
      <c r="H320" s="488">
        <f t="shared" si="69"/>
        <v>0</v>
      </c>
      <c r="I320" s="489">
        <f t="shared" si="70"/>
        <v>0</v>
      </c>
      <c r="J320" s="489">
        <f t="shared" si="71"/>
        <v>1</v>
      </c>
      <c r="K320" s="489">
        <f t="shared" si="72"/>
        <v>0</v>
      </c>
      <c r="M320" s="489">
        <f t="shared" si="73"/>
        <v>1.4104397862103466</v>
      </c>
      <c r="N320" s="488">
        <v>0</v>
      </c>
      <c r="O320" s="423">
        <f t="shared" si="74"/>
        <v>0</v>
      </c>
    </row>
    <row r="321" spans="1:17" ht="15.75">
      <c r="A321" s="472" t="s">
        <v>1091</v>
      </c>
      <c r="B321" s="473" t="s">
        <v>569</v>
      </c>
      <c r="C321" s="484"/>
      <c r="D321" s="499">
        <v>1.38</v>
      </c>
      <c r="E321" s="499">
        <v>1.37</v>
      </c>
      <c r="F321" s="488">
        <v>0</v>
      </c>
      <c r="G321" s="479">
        <f t="shared" si="68"/>
        <v>-9.9999999999997868E-3</v>
      </c>
      <c r="H321" s="488">
        <f t="shared" si="69"/>
        <v>-1</v>
      </c>
      <c r="I321" s="489">
        <f t="shared" si="70"/>
        <v>0</v>
      </c>
      <c r="J321" s="489">
        <f t="shared" si="71"/>
        <v>0</v>
      </c>
      <c r="K321" s="489">
        <f t="shared" si="72"/>
        <v>0</v>
      </c>
      <c r="M321" s="489">
        <f t="shared" si="73"/>
        <v>0.13672056715640679</v>
      </c>
      <c r="N321" s="488">
        <v>0</v>
      </c>
      <c r="O321" s="423">
        <f t="shared" si="74"/>
        <v>0</v>
      </c>
    </row>
    <row r="322" spans="1:17" ht="15.75">
      <c r="A322" s="472" t="s">
        <v>1092</v>
      </c>
      <c r="B322" s="473" t="s">
        <v>570</v>
      </c>
      <c r="C322" s="504"/>
      <c r="D322" s="499">
        <v>1.46</v>
      </c>
      <c r="E322" s="499">
        <v>1.5</v>
      </c>
      <c r="F322" s="488">
        <v>0</v>
      </c>
      <c r="G322" s="479">
        <f t="shared" si="68"/>
        <v>4.0000000000000036E-2</v>
      </c>
      <c r="H322" s="488">
        <f t="shared" si="69"/>
        <v>0</v>
      </c>
      <c r="I322" s="489">
        <f t="shared" si="70"/>
        <v>1</v>
      </c>
      <c r="J322" s="489">
        <f t="shared" si="71"/>
        <v>0</v>
      </c>
      <c r="K322" s="489">
        <f t="shared" si="72"/>
        <v>0</v>
      </c>
      <c r="M322" s="489">
        <f t="shared" si="73"/>
        <v>0.17609125905568124</v>
      </c>
      <c r="N322" s="488">
        <v>0</v>
      </c>
      <c r="O322" s="423">
        <f t="shared" si="74"/>
        <v>0</v>
      </c>
    </row>
    <row r="323" spans="1:17" ht="15.75">
      <c r="A323" s="472"/>
      <c r="B323" s="473"/>
      <c r="C323" s="504"/>
      <c r="D323" s="499"/>
      <c r="E323" s="499"/>
      <c r="F323" s="488"/>
      <c r="G323" s="479"/>
      <c r="H323" s="488"/>
      <c r="I323" s="489"/>
      <c r="J323" s="489"/>
      <c r="K323" s="489"/>
      <c r="M323" s="489">
        <v>0</v>
      </c>
      <c r="N323" s="488"/>
    </row>
    <row r="324" spans="1:17" ht="15.75">
      <c r="A324" s="469" t="s">
        <v>281</v>
      </c>
      <c r="B324" s="470"/>
      <c r="C324" s="504"/>
      <c r="D324" s="499"/>
      <c r="E324" s="499"/>
      <c r="F324" s="488"/>
      <c r="G324" s="479"/>
      <c r="H324" s="488"/>
      <c r="I324" s="489"/>
      <c r="J324" s="489"/>
      <c r="K324" s="489"/>
      <c r="M324" s="489"/>
      <c r="N324" s="488"/>
    </row>
    <row r="325" spans="1:17" ht="15.75">
      <c r="A325" s="472"/>
      <c r="B325" s="473"/>
      <c r="C325" s="508"/>
      <c r="D325" s="499"/>
      <c r="E325" s="499"/>
      <c r="F325" s="488"/>
      <c r="G325" s="479"/>
      <c r="H325" s="488"/>
      <c r="I325" s="489"/>
      <c r="J325" s="489"/>
      <c r="K325" s="489"/>
      <c r="M325" s="489"/>
      <c r="N325" s="488"/>
    </row>
    <row r="326" spans="1:17" ht="15.75">
      <c r="A326" s="509" t="s">
        <v>1187</v>
      </c>
      <c r="B326" s="510" t="s">
        <v>571</v>
      </c>
      <c r="C326" s="508"/>
      <c r="D326" s="511">
        <v>218.83</v>
      </c>
      <c r="E326" s="511">
        <v>222.95</v>
      </c>
      <c r="F326" s="488">
        <v>0</v>
      </c>
      <c r="G326" s="512">
        <f>(E326-D326)</f>
        <v>4.1199999999999761</v>
      </c>
      <c r="H326" s="488">
        <f>IF(G326&lt;0,-1,0)</f>
        <v>0</v>
      </c>
      <c r="I326" s="489">
        <f>IF(G326&gt;0,1,0)</f>
        <v>1</v>
      </c>
      <c r="J326" s="489">
        <f>IF(G326=0,1,0)</f>
        <v>0</v>
      </c>
      <c r="K326" s="489">
        <f>IF(AND(D326=E326,F326&gt;0),1,0)</f>
        <v>0</v>
      </c>
      <c r="M326" s="489">
        <f>LOG(E326)</f>
        <v>2.348207476685626</v>
      </c>
      <c r="N326" s="488">
        <v>0</v>
      </c>
      <c r="O326" s="423">
        <f>(E326*F326)</f>
        <v>0</v>
      </c>
      <c r="P326" s="517">
        <v>205822800</v>
      </c>
      <c r="Q326" s="517">
        <f>(P326*E326)</f>
        <v>45888193260</v>
      </c>
    </row>
    <row r="327" spans="1:17" ht="15.75">
      <c r="A327" s="509" t="s">
        <v>771</v>
      </c>
      <c r="B327" s="510" t="s">
        <v>572</v>
      </c>
      <c r="C327" s="484"/>
      <c r="D327" s="511">
        <v>21.43</v>
      </c>
      <c r="E327" s="511">
        <v>22.09</v>
      </c>
      <c r="F327" s="488">
        <v>0</v>
      </c>
      <c r="G327" s="512">
        <f>(E327-D327)</f>
        <v>0.66000000000000014</v>
      </c>
      <c r="H327" s="488">
        <f>IF(G327&lt;0,-1,0)</f>
        <v>0</v>
      </c>
      <c r="I327" s="489">
        <f>IF(G327&gt;0,1,0)</f>
        <v>1</v>
      </c>
      <c r="J327" s="489">
        <f>IF(G327=0,1,0)</f>
        <v>0</v>
      </c>
      <c r="K327" s="489">
        <f>IF(AND(D327=E327,F327&gt;0),1,0)</f>
        <v>0</v>
      </c>
      <c r="M327" s="489">
        <f>LOG(E327)</f>
        <v>1.3441957158714348</v>
      </c>
      <c r="N327" s="488">
        <v>0</v>
      </c>
      <c r="O327" s="423">
        <f>(E327*F327)</f>
        <v>0</v>
      </c>
      <c r="P327" s="517">
        <v>576560600</v>
      </c>
      <c r="Q327" s="517">
        <f>(P327*E327)</f>
        <v>12736223654</v>
      </c>
    </row>
    <row r="328" spans="1:17" ht="15.75">
      <c r="A328" s="472" t="s">
        <v>1093</v>
      </c>
      <c r="B328" s="473" t="s">
        <v>573</v>
      </c>
      <c r="C328" s="484"/>
      <c r="D328" s="499">
        <v>19.579999999999998</v>
      </c>
      <c r="E328" s="499">
        <v>20.010000000000002</v>
      </c>
      <c r="F328" s="488">
        <v>0</v>
      </c>
      <c r="G328" s="479">
        <f>(E328-D328)</f>
        <v>0.43000000000000327</v>
      </c>
      <c r="H328" s="488">
        <f>IF(G328&lt;0,-1,0)</f>
        <v>0</v>
      </c>
      <c r="I328" s="489">
        <f>IF(G328&gt;0,1,0)</f>
        <v>1</v>
      </c>
      <c r="J328" s="489">
        <f>IF(G328=0,1,0)</f>
        <v>0</v>
      </c>
      <c r="K328" s="489">
        <f>IF(AND(D328=E328,F328&gt;0),1,0)</f>
        <v>0</v>
      </c>
      <c r="M328" s="489">
        <f>LOG(E328)</f>
        <v>1.3012470886362115</v>
      </c>
      <c r="N328" s="488">
        <v>0</v>
      </c>
      <c r="O328" s="423">
        <f>(E328*F328)</f>
        <v>0</v>
      </c>
      <c r="P328" s="436"/>
      <c r="Q328" s="436"/>
    </row>
    <row r="329" spans="1:17" ht="15.75">
      <c r="A329" s="472"/>
      <c r="B329" s="473"/>
      <c r="C329" s="484"/>
      <c r="D329" s="499"/>
      <c r="E329" s="499"/>
      <c r="F329" s="488"/>
      <c r="G329" s="479"/>
      <c r="H329" s="488"/>
      <c r="I329" s="489"/>
      <c r="J329" s="489"/>
      <c r="K329" s="489"/>
      <c r="M329" s="489"/>
      <c r="N329" s="488"/>
      <c r="P329" s="436"/>
      <c r="Q329" s="436"/>
    </row>
    <row r="330" spans="1:17" ht="15.75">
      <c r="A330" s="469" t="s">
        <v>282</v>
      </c>
      <c r="B330" s="470"/>
      <c r="C330" s="484"/>
      <c r="D330" s="499"/>
      <c r="E330" s="499"/>
      <c r="F330" s="488"/>
      <c r="G330" s="479"/>
      <c r="H330" s="488"/>
      <c r="I330" s="489"/>
      <c r="J330" s="489"/>
      <c r="K330" s="489"/>
      <c r="M330" s="489"/>
      <c r="N330" s="488"/>
      <c r="P330" s="436"/>
      <c r="Q330" s="436"/>
    </row>
    <row r="331" spans="1:17" ht="15.75">
      <c r="A331" s="472"/>
      <c r="B331" s="473"/>
      <c r="C331" s="484"/>
      <c r="D331" s="499"/>
      <c r="E331" s="499"/>
      <c r="F331" s="488"/>
      <c r="G331" s="479"/>
      <c r="H331" s="488"/>
      <c r="I331" s="489"/>
      <c r="J331" s="489"/>
      <c r="K331" s="489"/>
      <c r="M331" s="489"/>
      <c r="N331" s="488"/>
      <c r="P331" s="436"/>
      <c r="Q331" s="436"/>
    </row>
    <row r="332" spans="1:17" ht="15.75">
      <c r="A332" s="472" t="s">
        <v>1260</v>
      </c>
      <c r="B332" s="473" t="s">
        <v>574</v>
      </c>
      <c r="C332" s="508"/>
      <c r="D332" s="499">
        <v>91.51</v>
      </c>
      <c r="E332" s="499">
        <v>94.4</v>
      </c>
      <c r="F332" s="488">
        <v>0</v>
      </c>
      <c r="G332" s="479">
        <f>(E332-D332)</f>
        <v>2.8900000000000006</v>
      </c>
      <c r="H332" s="488">
        <f>IF(G332&lt;0,-1,0)</f>
        <v>0</v>
      </c>
      <c r="I332" s="489">
        <f>IF(G332&gt;0,1,0)</f>
        <v>1</v>
      </c>
      <c r="J332" s="489">
        <f>IF(G332=0,1,0)</f>
        <v>0</v>
      </c>
      <c r="K332" s="489">
        <f>IF(AND(D332=E332,F332&gt;0),1,0)</f>
        <v>0</v>
      </c>
      <c r="M332" s="489">
        <f>LOG(E332)</f>
        <v>1.974971994298069</v>
      </c>
      <c r="N332" s="488">
        <v>0</v>
      </c>
      <c r="O332" s="423">
        <f>(E332*F332)</f>
        <v>0</v>
      </c>
      <c r="P332" s="436"/>
      <c r="Q332" s="436"/>
    </row>
    <row r="333" spans="1:17" ht="15.75">
      <c r="A333" s="509" t="s">
        <v>1259</v>
      </c>
      <c r="B333" s="510" t="s">
        <v>212</v>
      </c>
      <c r="C333" s="508"/>
      <c r="D333" s="511">
        <v>184.25</v>
      </c>
      <c r="E333" s="511">
        <v>185.56</v>
      </c>
      <c r="F333" s="488">
        <v>0</v>
      </c>
      <c r="G333" s="512">
        <f>(E333-D333)</f>
        <v>1.3100000000000023</v>
      </c>
      <c r="H333" s="488">
        <f>IF(G333&lt;0,-1,0)</f>
        <v>0</v>
      </c>
      <c r="I333" s="489">
        <f>IF(G333&gt;0,1,0)</f>
        <v>1</v>
      </c>
      <c r="J333" s="489">
        <f>IF(G333=0,1,0)</f>
        <v>0</v>
      </c>
      <c r="K333" s="489">
        <f>IF(AND(D333=E333,F333&gt;0),1,0)</f>
        <v>0</v>
      </c>
      <c r="M333" s="489">
        <f>LOG(E333)</f>
        <v>2.268484363846722</v>
      </c>
      <c r="N333" s="488">
        <v>0</v>
      </c>
      <c r="O333" s="423">
        <f>(E333*F333)</f>
        <v>0</v>
      </c>
      <c r="P333" s="517">
        <v>4300928400</v>
      </c>
      <c r="Q333" s="517">
        <f>(P333*E333)</f>
        <v>798080273904</v>
      </c>
    </row>
    <row r="334" spans="1:17" ht="15.75">
      <c r="A334" s="509" t="s">
        <v>1</v>
      </c>
      <c r="B334" s="510" t="s">
        <v>575</v>
      </c>
      <c r="C334" s="508"/>
      <c r="D334" s="511">
        <v>427.26</v>
      </c>
      <c r="E334" s="511">
        <v>437.16</v>
      </c>
      <c r="F334" s="488">
        <v>0</v>
      </c>
      <c r="G334" s="512">
        <f>(E334-D334)</f>
        <v>9.9000000000000341</v>
      </c>
      <c r="H334" s="488">
        <f>IF(G334&lt;0,-1,0)</f>
        <v>0</v>
      </c>
      <c r="I334" s="489">
        <f>IF(G334&gt;0,1,0)</f>
        <v>1</v>
      </c>
      <c r="J334" s="489">
        <f>IF(G334=0,1,0)</f>
        <v>0</v>
      </c>
      <c r="K334" s="489">
        <f>IF(AND(D334=E334,F334&gt;0),1,0)</f>
        <v>0</v>
      </c>
      <c r="M334" s="489">
        <f>LOG(E334)</f>
        <v>2.6406404172895406</v>
      </c>
      <c r="N334" s="488">
        <v>0</v>
      </c>
      <c r="O334" s="423">
        <f>(E334*F334)</f>
        <v>0</v>
      </c>
      <c r="P334" s="517">
        <v>236545900</v>
      </c>
      <c r="Q334" s="517">
        <f>(P334*E334)</f>
        <v>103408405644</v>
      </c>
    </row>
    <row r="335" spans="1:17" ht="15.75">
      <c r="A335" s="509" t="s">
        <v>6</v>
      </c>
      <c r="B335" s="510" t="s">
        <v>284</v>
      </c>
      <c r="C335" s="483"/>
      <c r="D335" s="511">
        <v>173.09</v>
      </c>
      <c r="E335" s="511">
        <v>175.37</v>
      </c>
      <c r="F335" s="488">
        <v>0</v>
      </c>
      <c r="G335" s="512">
        <f>(E335-D335)</f>
        <v>2.2800000000000011</v>
      </c>
      <c r="H335" s="488">
        <f>IF(G335&lt;0,-1,0)</f>
        <v>0</v>
      </c>
      <c r="I335" s="489">
        <f>IF(G335&gt;0,1,0)</f>
        <v>1</v>
      </c>
      <c r="J335" s="489">
        <f>IF(G335=0,1,0)</f>
        <v>0</v>
      </c>
      <c r="K335" s="489">
        <f>IF(AND(D335=E335,F335&gt;0),1,0)</f>
        <v>0</v>
      </c>
      <c r="M335" s="489">
        <f>LOG(E335)</f>
        <v>2.2439553019787408</v>
      </c>
      <c r="N335" s="488">
        <v>0</v>
      </c>
      <c r="O335" s="423">
        <f>(E335*F335)</f>
        <v>0</v>
      </c>
      <c r="P335" s="524">
        <v>1643095000</v>
      </c>
      <c r="Q335" s="517">
        <f>(P335*E335)</f>
        <v>288149570150</v>
      </c>
    </row>
    <row r="336" spans="1:17" ht="15.75">
      <c r="A336" s="525"/>
      <c r="C336" s="504"/>
      <c r="D336" s="513"/>
      <c r="E336" s="513"/>
      <c r="F336" s="507" t="s">
        <v>77</v>
      </c>
      <c r="G336" s="479"/>
      <c r="H336" s="488"/>
      <c r="I336" s="489"/>
      <c r="J336" s="489"/>
      <c r="K336" s="489"/>
      <c r="M336" s="471" t="s">
        <v>77</v>
      </c>
      <c r="N336" s="507" t="s">
        <v>77</v>
      </c>
      <c r="O336" s="423" t="s">
        <v>77</v>
      </c>
    </row>
    <row r="337" spans="1:32" ht="15.75">
      <c r="A337" s="469" t="s">
        <v>93</v>
      </c>
      <c r="B337" s="470"/>
      <c r="C337" s="483"/>
      <c r="D337" s="506" t="s">
        <v>77</v>
      </c>
      <c r="E337" s="506" t="s">
        <v>77</v>
      </c>
      <c r="F337" s="507" t="s">
        <v>77</v>
      </c>
      <c r="G337" s="479"/>
      <c r="H337" s="488"/>
      <c r="I337" s="489"/>
      <c r="J337" s="489"/>
      <c r="K337" s="489"/>
      <c r="M337" s="471" t="s">
        <v>77</v>
      </c>
      <c r="N337" s="507" t="s">
        <v>77</v>
      </c>
      <c r="O337" s="423" t="s">
        <v>77</v>
      </c>
    </row>
    <row r="338" spans="1:32" ht="15.75">
      <c r="C338" s="484"/>
      <c r="D338" s="429"/>
      <c r="F338" s="488" t="s">
        <v>77</v>
      </c>
      <c r="G338" s="479" t="s">
        <v>77</v>
      </c>
      <c r="H338" s="488" t="s">
        <v>77</v>
      </c>
      <c r="I338" s="489" t="s">
        <v>77</v>
      </c>
      <c r="J338" s="489" t="s">
        <v>77</v>
      </c>
      <c r="K338" s="489" t="s">
        <v>77</v>
      </c>
      <c r="M338" s="489" t="s">
        <v>77</v>
      </c>
      <c r="N338" s="488" t="s">
        <v>77</v>
      </c>
      <c r="O338" s="423" t="s">
        <v>77</v>
      </c>
    </row>
    <row r="339" spans="1:32" ht="15.75">
      <c r="A339" s="472" t="s">
        <v>273</v>
      </c>
      <c r="B339" s="473" t="s">
        <v>576</v>
      </c>
      <c r="C339" s="484"/>
      <c r="D339" s="499">
        <v>19.43</v>
      </c>
      <c r="E339" s="499">
        <v>20.13</v>
      </c>
      <c r="F339" s="488">
        <v>0</v>
      </c>
      <c r="G339" s="479">
        <f>(E339-D339)</f>
        <v>0.69999999999999929</v>
      </c>
      <c r="H339" s="488">
        <f>IF(G339&lt;0,-1,0)</f>
        <v>0</v>
      </c>
      <c r="I339" s="489">
        <f>IF(G339&gt;0,1,0)</f>
        <v>1</v>
      </c>
      <c r="J339" s="489">
        <f>IF(G339=0,1,0)</f>
        <v>0</v>
      </c>
      <c r="K339" s="489">
        <f>IF(AND(D339=E339,F339&gt;0),1,0)</f>
        <v>0</v>
      </c>
      <c r="M339" s="489">
        <f>LOG(E339)</f>
        <v>1.3038437748886544</v>
      </c>
      <c r="N339" s="488">
        <v>0</v>
      </c>
      <c r="O339" s="423">
        <f>(E340*F339)</f>
        <v>0</v>
      </c>
    </row>
    <row r="340" spans="1:32" ht="15.75">
      <c r="A340" s="472" t="s">
        <v>1094</v>
      </c>
      <c r="B340" s="473" t="s">
        <v>577</v>
      </c>
      <c r="C340" s="484"/>
      <c r="D340" s="499">
        <v>32.64</v>
      </c>
      <c r="E340" s="499">
        <v>33.950000000000003</v>
      </c>
      <c r="F340" s="488">
        <v>0</v>
      </c>
      <c r="G340" s="479">
        <f>(E340-D340)</f>
        <v>1.3100000000000023</v>
      </c>
      <c r="H340" s="488">
        <f>IF(G340&lt;0,-1,0)</f>
        <v>0</v>
      </c>
      <c r="I340" s="489">
        <f>IF(G340&gt;0,1,0)</f>
        <v>1</v>
      </c>
      <c r="J340" s="489">
        <f>IF(G340=0,1,0)</f>
        <v>0</v>
      </c>
      <c r="K340" s="489">
        <f>IF(AND(D340=E340,F340&gt;0),1,0)</f>
        <v>0</v>
      </c>
      <c r="M340" s="489">
        <f>LOG(E340)</f>
        <v>1.5308397786165204</v>
      </c>
      <c r="N340" s="488">
        <v>0</v>
      </c>
      <c r="O340" s="423">
        <f>(E341*F340)</f>
        <v>0</v>
      </c>
    </row>
    <row r="341" spans="1:32" ht="15.75">
      <c r="A341" s="472" t="s">
        <v>1261</v>
      </c>
      <c r="B341" s="473" t="s">
        <v>578</v>
      </c>
      <c r="C341" s="484"/>
      <c r="D341" s="499">
        <v>30</v>
      </c>
      <c r="E341" s="499">
        <v>30.72</v>
      </c>
      <c r="F341" s="488">
        <v>0</v>
      </c>
      <c r="G341" s="479">
        <f>(E341-D341)</f>
        <v>0.71999999999999886</v>
      </c>
      <c r="H341" s="488">
        <f>IF(G341&lt;0,-1,0)</f>
        <v>0</v>
      </c>
      <c r="I341" s="489">
        <f>IF(G341&gt;0,1,0)</f>
        <v>1</v>
      </c>
      <c r="J341" s="489">
        <f>IF(G341=0,1,0)</f>
        <v>0</v>
      </c>
      <c r="K341" s="489">
        <f>IF(AND(D341=E341,F341&gt;0),1,0)</f>
        <v>0</v>
      </c>
      <c r="M341" s="489">
        <f>LOG(E341)</f>
        <v>1.4874212113594745</v>
      </c>
      <c r="N341" s="488">
        <v>0</v>
      </c>
      <c r="O341" s="423">
        <f>(E342*F341)</f>
        <v>0</v>
      </c>
    </row>
    <row r="342" spans="1:32" ht="15" customHeight="1">
      <c r="A342" s="472" t="s">
        <v>1095</v>
      </c>
      <c r="B342" s="473" t="s">
        <v>909</v>
      </c>
      <c r="C342" s="483"/>
      <c r="D342" s="499">
        <v>52.25</v>
      </c>
      <c r="E342" s="499">
        <v>52.25</v>
      </c>
      <c r="F342" s="488">
        <v>0</v>
      </c>
      <c r="G342" s="479">
        <f>(E342-D342)</f>
        <v>0</v>
      </c>
      <c r="H342" s="488">
        <f>IF(G342&lt;0,-1,0)</f>
        <v>0</v>
      </c>
      <c r="I342" s="489">
        <f>IF(G342&gt;0,1,0)</f>
        <v>0</v>
      </c>
      <c r="J342" s="489">
        <f>IF(G342=0,1,0)</f>
        <v>1</v>
      </c>
      <c r="K342" s="489">
        <f>IF(AND(D342=E342,F342&gt;0),1,0)</f>
        <v>0</v>
      </c>
      <c r="M342" s="489">
        <f>LOG(E342)</f>
        <v>1.7180862947830917</v>
      </c>
      <c r="N342" s="488">
        <v>0</v>
      </c>
      <c r="O342" s="423">
        <f>(E343*F342)</f>
        <v>0</v>
      </c>
    </row>
    <row r="343" spans="1:32" ht="15" customHeight="1">
      <c r="C343" s="483"/>
      <c r="D343" s="499"/>
      <c r="E343" s="499"/>
    </row>
    <row r="344" spans="1:32" ht="15" customHeight="1">
      <c r="A344" s="518" t="s">
        <v>283</v>
      </c>
      <c r="B344" s="519"/>
      <c r="C344" s="483"/>
      <c r="D344" s="506"/>
      <c r="E344" s="506"/>
      <c r="F344" s="507"/>
      <c r="G344" s="479"/>
      <c r="H344" s="488"/>
      <c r="I344" s="489"/>
      <c r="J344" s="489"/>
      <c r="K344" s="489"/>
      <c r="M344" s="471"/>
      <c r="N344" s="507"/>
      <c r="S344" s="526"/>
      <c r="T344" s="526"/>
      <c r="U344" s="526"/>
      <c r="V344" s="526"/>
      <c r="W344" s="526"/>
      <c r="X344" s="526"/>
      <c r="Y344" s="526"/>
      <c r="Z344" s="526"/>
      <c r="AA344" s="526"/>
      <c r="AB344" s="526"/>
      <c r="AC344" s="526"/>
      <c r="AD344" s="526"/>
      <c r="AE344" s="526"/>
      <c r="AF344" s="526"/>
    </row>
    <row r="345" spans="1:32" ht="15" customHeight="1">
      <c r="C345" s="484"/>
      <c r="D345" s="506"/>
      <c r="E345" s="506"/>
      <c r="F345" s="507"/>
      <c r="G345" s="479"/>
      <c r="H345" s="488"/>
      <c r="I345" s="489"/>
      <c r="J345" s="489"/>
      <c r="K345" s="489"/>
      <c r="M345" s="471"/>
      <c r="N345" s="507"/>
    </row>
    <row r="346" spans="1:32" ht="15" customHeight="1">
      <c r="A346" s="427" t="s">
        <v>1096</v>
      </c>
      <c r="B346" s="428" t="s">
        <v>579</v>
      </c>
      <c r="C346" s="484"/>
      <c r="D346" s="499">
        <v>2.4300000000000002</v>
      </c>
      <c r="E346" s="499">
        <v>2.48</v>
      </c>
      <c r="F346" s="488">
        <v>0</v>
      </c>
      <c r="G346" s="479">
        <f t="shared" ref="G346:G352" si="75">(E346-D346)</f>
        <v>4.9999999999999822E-2</v>
      </c>
      <c r="H346" s="488">
        <f t="shared" ref="H346:H353" si="76">IF(G346&lt;0,-1,0)</f>
        <v>0</v>
      </c>
      <c r="I346" s="489">
        <f t="shared" ref="I346:I353" si="77">IF(G346&gt;0,1,0)</f>
        <v>1</v>
      </c>
      <c r="J346" s="489">
        <f t="shared" ref="J346:J353" si="78">IF(G346=0,1,0)</f>
        <v>0</v>
      </c>
      <c r="K346" s="489">
        <f t="shared" ref="K346:K353" si="79">IF(AND(D346=E346,F346&gt;0),1,0)</f>
        <v>0</v>
      </c>
      <c r="M346" s="489">
        <f t="shared" ref="M346:M354" si="80">LOG(E346)</f>
        <v>0.39445168082621629</v>
      </c>
      <c r="N346" s="488">
        <v>0</v>
      </c>
      <c r="O346" s="423">
        <f t="shared" ref="O346:O353" si="81">(E346*F346)</f>
        <v>0</v>
      </c>
    </row>
    <row r="347" spans="1:32" s="526" customFormat="1" ht="15" customHeight="1">
      <c r="A347" s="427" t="s">
        <v>1097</v>
      </c>
      <c r="B347" s="428" t="s">
        <v>580</v>
      </c>
      <c r="C347" s="484"/>
      <c r="D347" s="499">
        <v>14.24</v>
      </c>
      <c r="E347" s="499">
        <v>14.3</v>
      </c>
      <c r="F347" s="488">
        <v>0</v>
      </c>
      <c r="G347" s="479">
        <f>(E347-D347)</f>
        <v>6.0000000000000497E-2</v>
      </c>
      <c r="H347" s="488">
        <f t="shared" si="76"/>
        <v>0</v>
      </c>
      <c r="I347" s="489">
        <f t="shared" si="77"/>
        <v>1</v>
      </c>
      <c r="J347" s="489">
        <f t="shared" si="78"/>
        <v>0</v>
      </c>
      <c r="K347" s="489">
        <f t="shared" si="79"/>
        <v>0</v>
      </c>
      <c r="L347" s="423"/>
      <c r="M347" s="489">
        <f t="shared" si="80"/>
        <v>1.1553360374650619</v>
      </c>
      <c r="N347" s="488">
        <v>0</v>
      </c>
      <c r="O347" s="423">
        <f t="shared" si="81"/>
        <v>0</v>
      </c>
      <c r="P347" s="423"/>
      <c r="Q347" s="423"/>
      <c r="S347" s="423"/>
      <c r="T347" s="423"/>
      <c r="U347" s="423"/>
      <c r="V347" s="423"/>
      <c r="W347" s="423"/>
      <c r="X347" s="423"/>
      <c r="Y347" s="423"/>
      <c r="Z347" s="423"/>
      <c r="AA347" s="423"/>
      <c r="AB347" s="423"/>
      <c r="AC347" s="423"/>
      <c r="AD347" s="423"/>
      <c r="AE347" s="423"/>
      <c r="AF347" s="423"/>
    </row>
    <row r="348" spans="1:32" ht="15.75">
      <c r="A348" s="427" t="s">
        <v>1098</v>
      </c>
      <c r="B348" s="428" t="s">
        <v>581</v>
      </c>
      <c r="C348" s="504"/>
      <c r="D348" s="499">
        <v>5.41</v>
      </c>
      <c r="E348" s="499">
        <v>5.59</v>
      </c>
      <c r="F348" s="488">
        <v>0</v>
      </c>
      <c r="G348" s="479">
        <f>(E348-D348)</f>
        <v>0.17999999999999972</v>
      </c>
      <c r="H348" s="488">
        <f t="shared" si="76"/>
        <v>0</v>
      </c>
      <c r="I348" s="489">
        <f t="shared" si="77"/>
        <v>1</v>
      </c>
      <c r="J348" s="489">
        <f t="shared" si="78"/>
        <v>0</v>
      </c>
      <c r="K348" s="489">
        <f t="shared" si="79"/>
        <v>0</v>
      </c>
      <c r="M348" s="489">
        <f t="shared" si="80"/>
        <v>0.74741180788642325</v>
      </c>
      <c r="N348" s="488">
        <v>0</v>
      </c>
      <c r="O348" s="423">
        <f t="shared" si="81"/>
        <v>0</v>
      </c>
    </row>
    <row r="349" spans="1:32" ht="15.75">
      <c r="A349" s="427" t="s">
        <v>1099</v>
      </c>
      <c r="B349" s="473" t="s">
        <v>582</v>
      </c>
      <c r="C349" s="484"/>
      <c r="D349" s="499">
        <v>3.91</v>
      </c>
      <c r="E349" s="499">
        <v>4.2</v>
      </c>
      <c r="F349" s="488">
        <v>0</v>
      </c>
      <c r="G349" s="479">
        <f t="shared" si="75"/>
        <v>0.29000000000000004</v>
      </c>
      <c r="H349" s="488">
        <f t="shared" si="76"/>
        <v>0</v>
      </c>
      <c r="I349" s="489">
        <f t="shared" si="77"/>
        <v>1</v>
      </c>
      <c r="J349" s="489">
        <f t="shared" si="78"/>
        <v>0</v>
      </c>
      <c r="K349" s="489">
        <f t="shared" si="79"/>
        <v>0</v>
      </c>
      <c r="M349" s="489">
        <f t="shared" si="80"/>
        <v>0.62324929039790045</v>
      </c>
      <c r="N349" s="488">
        <v>0</v>
      </c>
      <c r="O349" s="423">
        <f t="shared" si="81"/>
        <v>0</v>
      </c>
    </row>
    <row r="350" spans="1:32" ht="15.75">
      <c r="A350" s="427" t="s">
        <v>1100</v>
      </c>
      <c r="B350" s="428" t="s">
        <v>583</v>
      </c>
      <c r="C350" s="484"/>
      <c r="D350" s="499">
        <v>19.28</v>
      </c>
      <c r="E350" s="499">
        <v>20.04</v>
      </c>
      <c r="F350" s="488">
        <v>0</v>
      </c>
      <c r="G350" s="479">
        <f t="shared" si="75"/>
        <v>0.75999999999999801</v>
      </c>
      <c r="H350" s="488">
        <f t="shared" si="76"/>
        <v>0</v>
      </c>
      <c r="I350" s="489">
        <f t="shared" si="77"/>
        <v>1</v>
      </c>
      <c r="J350" s="489">
        <f t="shared" si="78"/>
        <v>0</v>
      </c>
      <c r="K350" s="489">
        <f t="shared" si="79"/>
        <v>0</v>
      </c>
      <c r="M350" s="489">
        <f t="shared" si="80"/>
        <v>1.3018977171952082</v>
      </c>
      <c r="N350" s="488">
        <v>0</v>
      </c>
      <c r="O350" s="423">
        <f t="shared" si="81"/>
        <v>0</v>
      </c>
    </row>
    <row r="351" spans="1:32" ht="15.75">
      <c r="A351" s="427" t="s">
        <v>1212</v>
      </c>
      <c r="B351" s="473" t="s">
        <v>584</v>
      </c>
      <c r="C351" s="484"/>
      <c r="D351" s="499">
        <v>265</v>
      </c>
      <c r="E351" s="499">
        <v>266</v>
      </c>
      <c r="F351" s="488">
        <v>0</v>
      </c>
      <c r="G351" s="479">
        <f t="shared" si="75"/>
        <v>1</v>
      </c>
      <c r="H351" s="488">
        <f t="shared" si="76"/>
        <v>0</v>
      </c>
      <c r="I351" s="489">
        <f t="shared" si="77"/>
        <v>1</v>
      </c>
      <c r="J351" s="489">
        <f t="shared" si="78"/>
        <v>0</v>
      </c>
      <c r="K351" s="489">
        <f t="shared" si="79"/>
        <v>0</v>
      </c>
      <c r="M351" s="489">
        <f t="shared" si="80"/>
        <v>2.424881636631067</v>
      </c>
      <c r="N351" s="488">
        <v>0</v>
      </c>
      <c r="O351" s="423">
        <f t="shared" si="81"/>
        <v>0</v>
      </c>
    </row>
    <row r="352" spans="1:32" ht="15.75">
      <c r="A352" s="427" t="s">
        <v>585</v>
      </c>
      <c r="B352" s="473" t="s">
        <v>586</v>
      </c>
      <c r="C352" s="484"/>
      <c r="D352" s="499">
        <v>593.71</v>
      </c>
      <c r="E352" s="499">
        <v>600</v>
      </c>
      <c r="F352" s="488">
        <v>0</v>
      </c>
      <c r="G352" s="479">
        <f t="shared" si="75"/>
        <v>6.2899999999999636</v>
      </c>
      <c r="H352" s="488">
        <f t="shared" si="76"/>
        <v>0</v>
      </c>
      <c r="I352" s="489">
        <f t="shared" si="77"/>
        <v>1</v>
      </c>
      <c r="J352" s="489">
        <f t="shared" si="78"/>
        <v>0</v>
      </c>
      <c r="K352" s="489">
        <f t="shared" si="79"/>
        <v>0</v>
      </c>
      <c r="M352" s="489">
        <f t="shared" si="80"/>
        <v>2.7781512503836434</v>
      </c>
      <c r="N352" s="488">
        <v>0</v>
      </c>
      <c r="O352" s="423">
        <f t="shared" si="81"/>
        <v>0</v>
      </c>
    </row>
    <row r="353" spans="1:17" ht="15.75">
      <c r="A353" s="427" t="s">
        <v>1202</v>
      </c>
      <c r="B353" s="473" t="s">
        <v>587</v>
      </c>
      <c r="C353" s="483"/>
      <c r="D353" s="499">
        <v>17.55</v>
      </c>
      <c r="E353" s="499">
        <v>18.39</v>
      </c>
      <c r="F353" s="488">
        <v>0</v>
      </c>
      <c r="G353" s="479">
        <f>(E353-D353)</f>
        <v>0.83999999999999986</v>
      </c>
      <c r="H353" s="488">
        <f t="shared" si="76"/>
        <v>0</v>
      </c>
      <c r="I353" s="489">
        <f t="shared" si="77"/>
        <v>1</v>
      </c>
      <c r="J353" s="489">
        <f t="shared" si="78"/>
        <v>0</v>
      </c>
      <c r="K353" s="489">
        <f t="shared" si="79"/>
        <v>0</v>
      </c>
      <c r="M353" s="489">
        <f t="shared" si="80"/>
        <v>1.2645817292380774</v>
      </c>
      <c r="N353" s="488">
        <v>0</v>
      </c>
      <c r="O353" s="423">
        <f t="shared" si="81"/>
        <v>0</v>
      </c>
    </row>
    <row r="354" spans="1:17" ht="15.75">
      <c r="C354" s="504"/>
      <c r="D354" s="429"/>
      <c r="F354" s="507"/>
      <c r="G354" s="479"/>
      <c r="H354" s="488"/>
      <c r="I354" s="489"/>
      <c r="J354" s="489"/>
      <c r="K354" s="489"/>
      <c r="M354" s="471" t="e">
        <f t="shared" si="80"/>
        <v>#NUM!</v>
      </c>
      <c r="N354" s="507"/>
    </row>
    <row r="355" spans="1:17" ht="15.75">
      <c r="A355" s="527" t="s">
        <v>94</v>
      </c>
      <c r="B355" s="470"/>
      <c r="C355" s="483"/>
      <c r="D355" s="506" t="s">
        <v>77</v>
      </c>
      <c r="E355" s="506" t="s">
        <v>77</v>
      </c>
      <c r="F355" s="507" t="s">
        <v>77</v>
      </c>
      <c r="G355" s="479"/>
      <c r="H355" s="488"/>
      <c r="I355" s="489"/>
      <c r="J355" s="489"/>
      <c r="K355" s="489" t="s">
        <v>77</v>
      </c>
      <c r="M355" s="471" t="s">
        <v>77</v>
      </c>
      <c r="N355" s="507" t="s">
        <v>77</v>
      </c>
      <c r="O355" s="423" t="s">
        <v>77</v>
      </c>
    </row>
    <row r="356" spans="1:17" ht="15.75">
      <c r="C356" s="484"/>
      <c r="D356" s="506"/>
      <c r="E356" s="506"/>
      <c r="F356" s="507" t="s">
        <v>77</v>
      </c>
      <c r="G356" s="479"/>
      <c r="H356" s="488"/>
      <c r="I356" s="489"/>
      <c r="J356" s="489"/>
      <c r="K356" s="489" t="s">
        <v>77</v>
      </c>
      <c r="M356" s="471" t="s">
        <v>77</v>
      </c>
      <c r="N356" s="507" t="s">
        <v>77</v>
      </c>
      <c r="O356" s="423" t="s">
        <v>77</v>
      </c>
    </row>
    <row r="357" spans="1:17" ht="15.75">
      <c r="A357" s="472" t="s">
        <v>1101</v>
      </c>
      <c r="B357" s="473" t="s">
        <v>588</v>
      </c>
      <c r="C357" s="484"/>
      <c r="D357" s="499">
        <v>9.5299999999999994</v>
      </c>
      <c r="E357" s="499">
        <v>10.37</v>
      </c>
      <c r="F357" s="488">
        <v>0</v>
      </c>
      <c r="G357" s="479">
        <f>(E357-D357)</f>
        <v>0.83999999999999986</v>
      </c>
      <c r="H357" s="488">
        <f>IF(G357&lt;0,-1,0)</f>
        <v>0</v>
      </c>
      <c r="I357" s="489">
        <f>IF(G357&gt;0,1,0)</f>
        <v>1</v>
      </c>
      <c r="J357" s="489">
        <f>IF(G357=0,1,0)</f>
        <v>0</v>
      </c>
      <c r="K357" s="489">
        <f>IF(AND(D357=E357,F357&gt;0),1,0)</f>
        <v>0</v>
      </c>
      <c r="M357" s="489">
        <f>LOG(E357)</f>
        <v>1.015778756389041</v>
      </c>
      <c r="N357" s="488">
        <v>0</v>
      </c>
      <c r="O357" s="423">
        <f>(E357*F357)</f>
        <v>0</v>
      </c>
    </row>
    <row r="358" spans="1:17" ht="15.75">
      <c r="A358" s="472" t="s">
        <v>1317</v>
      </c>
      <c r="B358" s="473" t="s">
        <v>589</v>
      </c>
      <c r="C358" s="483"/>
      <c r="D358" s="499">
        <v>610.01</v>
      </c>
      <c r="E358" s="499">
        <v>612</v>
      </c>
      <c r="F358" s="488">
        <v>0</v>
      </c>
      <c r="G358" s="479">
        <f>(E358-D358)</f>
        <v>1.9900000000000091</v>
      </c>
      <c r="H358" s="488">
        <f>IF(G358&lt;0,-1,0)</f>
        <v>0</v>
      </c>
      <c r="I358" s="489">
        <f>IF(G358&gt;0,1,0)</f>
        <v>1</v>
      </c>
      <c r="J358" s="489">
        <f>IF(G358=0,1,0)</f>
        <v>0</v>
      </c>
      <c r="K358" s="489">
        <f>IF(AND(D358=E358,F358&gt;0),1,0)</f>
        <v>0</v>
      </c>
      <c r="M358" s="489">
        <f>LOG(E358)</f>
        <v>2.7867514221455614</v>
      </c>
      <c r="N358" s="488">
        <v>0</v>
      </c>
      <c r="O358" s="423">
        <f>(E358*F358)</f>
        <v>0</v>
      </c>
    </row>
    <row r="359" spans="1:17" ht="15.75">
      <c r="C359" s="504"/>
      <c r="D359" s="506"/>
      <c r="E359" s="506"/>
      <c r="F359" s="507" t="s">
        <v>77</v>
      </c>
      <c r="G359" s="479"/>
      <c r="H359" s="488"/>
      <c r="I359" s="489"/>
      <c r="J359" s="489"/>
      <c r="K359" s="489" t="s">
        <v>77</v>
      </c>
      <c r="M359" s="471" t="s">
        <v>77</v>
      </c>
      <c r="N359" s="507" t="s">
        <v>77</v>
      </c>
      <c r="O359" s="423" t="s">
        <v>77</v>
      </c>
    </row>
    <row r="360" spans="1:17" ht="15.75">
      <c r="A360" s="469" t="s">
        <v>286</v>
      </c>
      <c r="B360" s="470"/>
      <c r="C360" s="504"/>
      <c r="D360" s="506" t="s">
        <v>77</v>
      </c>
      <c r="E360" s="506" t="s">
        <v>77</v>
      </c>
      <c r="F360" s="507" t="s">
        <v>77</v>
      </c>
      <c r="G360" s="479" t="s">
        <v>77</v>
      </c>
      <c r="H360" s="488"/>
      <c r="I360" s="489"/>
      <c r="J360" s="489"/>
      <c r="K360" s="489" t="s">
        <v>77</v>
      </c>
      <c r="M360" s="471" t="s">
        <v>77</v>
      </c>
      <c r="N360" s="507" t="s">
        <v>77</v>
      </c>
      <c r="O360" s="423" t="s">
        <v>77</v>
      </c>
    </row>
    <row r="361" spans="1:17" ht="15.75">
      <c r="A361" s="472"/>
      <c r="B361" s="473"/>
      <c r="C361" s="484"/>
      <c r="D361" s="506"/>
      <c r="E361" s="506"/>
      <c r="F361" s="507"/>
      <c r="G361" s="479"/>
      <c r="H361" s="488"/>
      <c r="I361" s="489"/>
      <c r="J361" s="489"/>
      <c r="K361" s="489"/>
      <c r="M361" s="471"/>
      <c r="N361" s="507"/>
    </row>
    <row r="362" spans="1:17" ht="15.75">
      <c r="A362" s="472" t="s">
        <v>1102</v>
      </c>
      <c r="B362" s="473" t="s">
        <v>590</v>
      </c>
      <c r="C362" s="484"/>
      <c r="D362" s="499">
        <v>3.48</v>
      </c>
      <c r="E362" s="499">
        <v>3.8</v>
      </c>
      <c r="F362" s="488">
        <v>0</v>
      </c>
      <c r="G362" s="479">
        <f>(E362-D362)</f>
        <v>0.31999999999999984</v>
      </c>
      <c r="H362" s="488">
        <f>IF(G362&lt;0,-1,0)</f>
        <v>0</v>
      </c>
      <c r="I362" s="489">
        <f>IF(G362&gt;0,1,0)</f>
        <v>1</v>
      </c>
      <c r="J362" s="489">
        <f>IF(G362=0,1,0)</f>
        <v>0</v>
      </c>
      <c r="K362" s="489">
        <f>IF(AND(D362=E362,F362&gt;0),1,0)</f>
        <v>0</v>
      </c>
      <c r="M362" s="489">
        <f>LOG(E362)</f>
        <v>0.57978359661681012</v>
      </c>
      <c r="N362" s="488">
        <v>0</v>
      </c>
      <c r="O362" s="423">
        <f>(E362*F362)</f>
        <v>0</v>
      </c>
    </row>
    <row r="363" spans="1:17" ht="15.75">
      <c r="A363" s="472"/>
      <c r="B363" s="473"/>
      <c r="C363" s="484"/>
      <c r="D363" s="499"/>
      <c r="E363" s="499"/>
      <c r="F363" s="488"/>
      <c r="G363" s="479"/>
      <c r="H363" s="488"/>
      <c r="I363" s="489"/>
      <c r="J363" s="489"/>
      <c r="K363" s="489"/>
      <c r="M363" s="489"/>
      <c r="N363" s="488"/>
    </row>
    <row r="364" spans="1:17" ht="15.75">
      <c r="A364" s="469" t="s">
        <v>287</v>
      </c>
      <c r="B364" s="470"/>
      <c r="C364" s="483"/>
      <c r="D364" s="499"/>
      <c r="E364" s="499"/>
      <c r="F364" s="488"/>
      <c r="G364" s="479"/>
      <c r="H364" s="488"/>
      <c r="I364" s="489"/>
      <c r="J364" s="489"/>
      <c r="K364" s="489"/>
      <c r="M364" s="489"/>
      <c r="N364" s="488"/>
    </row>
    <row r="365" spans="1:17" ht="15.75">
      <c r="C365" s="484"/>
      <c r="D365" s="429"/>
      <c r="G365" s="424"/>
    </row>
    <row r="366" spans="1:17" ht="15.75">
      <c r="A366" s="427" t="s">
        <v>1103</v>
      </c>
      <c r="B366" s="428" t="s">
        <v>591</v>
      </c>
      <c r="C366" s="484"/>
      <c r="D366" s="499">
        <v>16.97</v>
      </c>
      <c r="E366" s="499">
        <v>17.72</v>
      </c>
      <c r="F366" s="488">
        <v>0</v>
      </c>
      <c r="G366" s="479">
        <f>(E366-D366)</f>
        <v>0.75</v>
      </c>
      <c r="H366" s="488">
        <f t="shared" ref="H366:H371" si="82">IF(G366&lt;0,-1,0)</f>
        <v>0</v>
      </c>
      <c r="I366" s="489">
        <f t="shared" ref="I366:I371" si="83">IF(G366&gt;0,1,0)</f>
        <v>1</v>
      </c>
      <c r="J366" s="489">
        <f t="shared" ref="J366:J371" si="84">IF(G366=0,1,0)</f>
        <v>0</v>
      </c>
      <c r="K366" s="489">
        <f t="shared" ref="K366:K371" si="85">IF(AND(D366=E366,F366&gt;0),1,0)</f>
        <v>0</v>
      </c>
      <c r="M366" s="489">
        <f t="shared" ref="M366:M371" si="86">LOG(E366)</f>
        <v>1.248463717551032</v>
      </c>
      <c r="N366" s="488">
        <v>0</v>
      </c>
      <c r="O366" s="423">
        <f t="shared" ref="O366:O371" si="87">(E366*F366)</f>
        <v>0</v>
      </c>
    </row>
    <row r="367" spans="1:17" ht="15.75">
      <c r="A367" s="472" t="s">
        <v>776</v>
      </c>
      <c r="B367" s="473" t="s">
        <v>592</v>
      </c>
      <c r="C367" s="508"/>
      <c r="D367" s="499">
        <v>53.18</v>
      </c>
      <c r="E367" s="499">
        <v>54</v>
      </c>
      <c r="F367" s="488">
        <v>0</v>
      </c>
      <c r="G367" s="479">
        <f>(E367-D367)</f>
        <v>0.82000000000000028</v>
      </c>
      <c r="H367" s="488">
        <f t="shared" si="82"/>
        <v>0</v>
      </c>
      <c r="I367" s="489">
        <f t="shared" si="83"/>
        <v>1</v>
      </c>
      <c r="J367" s="489">
        <f t="shared" si="84"/>
        <v>0</v>
      </c>
      <c r="K367" s="489">
        <f t="shared" si="85"/>
        <v>0</v>
      </c>
      <c r="M367" s="489">
        <f t="shared" si="86"/>
        <v>1.7323937598229686</v>
      </c>
      <c r="N367" s="488">
        <v>0</v>
      </c>
      <c r="O367" s="423">
        <f t="shared" si="87"/>
        <v>0</v>
      </c>
    </row>
    <row r="368" spans="1:17" ht="15.75">
      <c r="A368" s="509" t="s">
        <v>229</v>
      </c>
      <c r="B368" s="510" t="s">
        <v>593</v>
      </c>
      <c r="C368" s="504"/>
      <c r="D368" s="511">
        <v>15.53</v>
      </c>
      <c r="E368" s="511">
        <v>16.2</v>
      </c>
      <c r="F368" s="488">
        <v>0</v>
      </c>
      <c r="G368" s="512">
        <f>(E368-D368)</f>
        <v>0.66999999999999993</v>
      </c>
      <c r="H368" s="488">
        <f t="shared" si="82"/>
        <v>0</v>
      </c>
      <c r="I368" s="489">
        <f t="shared" si="83"/>
        <v>1</v>
      </c>
      <c r="J368" s="489">
        <f t="shared" si="84"/>
        <v>0</v>
      </c>
      <c r="K368" s="489">
        <f t="shared" si="85"/>
        <v>0</v>
      </c>
      <c r="L368" s="423">
        <v>0</v>
      </c>
      <c r="M368" s="489">
        <f t="shared" si="86"/>
        <v>1.209515014542631</v>
      </c>
      <c r="N368" s="488">
        <v>0</v>
      </c>
      <c r="O368" s="423">
        <f t="shared" si="87"/>
        <v>0</v>
      </c>
      <c r="P368" s="517">
        <v>3774000000</v>
      </c>
      <c r="Q368" s="517">
        <f>(P368*E368)</f>
        <v>61138800000</v>
      </c>
    </row>
    <row r="369" spans="1:17" ht="15.75">
      <c r="A369" s="472" t="s">
        <v>96</v>
      </c>
      <c r="B369" s="473" t="s">
        <v>594</v>
      </c>
      <c r="C369" s="484"/>
      <c r="D369" s="504" t="s">
        <v>1104</v>
      </c>
      <c r="E369" s="504" t="s">
        <v>1104</v>
      </c>
      <c r="F369" s="488">
        <v>0</v>
      </c>
      <c r="G369" s="479">
        <v>0</v>
      </c>
      <c r="H369" s="488">
        <f t="shared" si="82"/>
        <v>0</v>
      </c>
      <c r="I369" s="489">
        <f t="shared" si="83"/>
        <v>0</v>
      </c>
      <c r="J369" s="489">
        <f t="shared" si="84"/>
        <v>1</v>
      </c>
      <c r="K369" s="489">
        <f t="shared" si="85"/>
        <v>0</v>
      </c>
      <c r="M369" s="489">
        <v>0</v>
      </c>
      <c r="N369" s="488">
        <v>0</v>
      </c>
      <c r="O369" s="423">
        <v>0</v>
      </c>
      <c r="P369" s="436"/>
      <c r="Q369" s="436"/>
    </row>
    <row r="370" spans="1:17" ht="15.75">
      <c r="A370" s="472" t="s">
        <v>1105</v>
      </c>
      <c r="B370" s="473" t="s">
        <v>595</v>
      </c>
      <c r="C370" s="484"/>
      <c r="D370" s="499">
        <v>2.2200000000000002</v>
      </c>
      <c r="E370" s="499">
        <v>2.33</v>
      </c>
      <c r="F370" s="488">
        <v>0</v>
      </c>
      <c r="G370" s="479">
        <f>(E370-D370)</f>
        <v>0.10999999999999988</v>
      </c>
      <c r="H370" s="488">
        <f t="shared" si="82"/>
        <v>0</v>
      </c>
      <c r="I370" s="489">
        <f t="shared" si="83"/>
        <v>1</v>
      </c>
      <c r="J370" s="489">
        <f t="shared" si="84"/>
        <v>0</v>
      </c>
      <c r="K370" s="489">
        <f t="shared" si="85"/>
        <v>0</v>
      </c>
      <c r="M370" s="489">
        <f t="shared" si="86"/>
        <v>0.36735592102601899</v>
      </c>
      <c r="N370" s="488">
        <v>0</v>
      </c>
      <c r="O370" s="423">
        <f t="shared" si="87"/>
        <v>0</v>
      </c>
      <c r="P370" s="436"/>
      <c r="Q370" s="436"/>
    </row>
    <row r="371" spans="1:17" ht="15.75">
      <c r="A371" s="472" t="s">
        <v>1106</v>
      </c>
      <c r="B371" s="473" t="s">
        <v>596</v>
      </c>
      <c r="C371" s="483"/>
      <c r="D371" s="499">
        <v>2.56</v>
      </c>
      <c r="E371" s="499">
        <v>2.75</v>
      </c>
      <c r="F371" s="488">
        <v>0</v>
      </c>
      <c r="G371" s="479">
        <f>(E371-D371)</f>
        <v>0.18999999999999995</v>
      </c>
      <c r="H371" s="488">
        <f t="shared" si="82"/>
        <v>0</v>
      </c>
      <c r="I371" s="489">
        <f t="shared" si="83"/>
        <v>1</v>
      </c>
      <c r="J371" s="489">
        <f t="shared" si="84"/>
        <v>0</v>
      </c>
      <c r="K371" s="489">
        <f t="shared" si="85"/>
        <v>0</v>
      </c>
      <c r="M371" s="489">
        <f t="shared" si="86"/>
        <v>0.43933269383026263</v>
      </c>
      <c r="N371" s="488">
        <v>0</v>
      </c>
      <c r="O371" s="423">
        <f t="shared" si="87"/>
        <v>0</v>
      </c>
      <c r="P371" s="436"/>
      <c r="Q371" s="436"/>
    </row>
    <row r="372" spans="1:17" ht="15.75">
      <c r="A372" s="472"/>
      <c r="B372" s="473"/>
      <c r="C372" s="483"/>
      <c r="D372" s="506"/>
      <c r="E372" s="506"/>
      <c r="F372" s="507"/>
      <c r="G372" s="479"/>
      <c r="H372" s="488"/>
      <c r="I372" s="489"/>
      <c r="J372" s="489"/>
      <c r="K372" s="489"/>
      <c r="M372" s="471" t="s">
        <v>77</v>
      </c>
      <c r="N372" s="507"/>
      <c r="O372" s="423" t="s">
        <v>77</v>
      </c>
      <c r="P372" s="436"/>
      <c r="Q372" s="436"/>
    </row>
    <row r="373" spans="1:17" ht="15.75">
      <c r="A373" s="469" t="s">
        <v>288</v>
      </c>
      <c r="B373" s="470"/>
      <c r="C373" s="483"/>
      <c r="D373" s="506"/>
      <c r="E373" s="506"/>
      <c r="F373" s="507"/>
      <c r="G373" s="479"/>
      <c r="H373" s="488"/>
      <c r="I373" s="489"/>
      <c r="J373" s="489"/>
      <c r="K373" s="489"/>
      <c r="M373" s="471"/>
      <c r="N373" s="507"/>
      <c r="P373" s="436"/>
      <c r="Q373" s="436"/>
    </row>
    <row r="374" spans="1:17" ht="15.75">
      <c r="A374" s="472"/>
      <c r="B374" s="473"/>
      <c r="C374" s="484"/>
      <c r="D374" s="506"/>
      <c r="E374" s="506"/>
      <c r="F374" s="507"/>
      <c r="G374" s="479"/>
      <c r="H374" s="488"/>
      <c r="I374" s="489"/>
      <c r="J374" s="489"/>
      <c r="K374" s="489"/>
      <c r="M374" s="471"/>
      <c r="N374" s="507"/>
      <c r="P374" s="436"/>
      <c r="Q374" s="436"/>
    </row>
    <row r="375" spans="1:17" ht="15.75">
      <c r="A375" s="472" t="s">
        <v>1195</v>
      </c>
      <c r="B375" s="473" t="s">
        <v>597</v>
      </c>
      <c r="C375" s="484"/>
      <c r="D375" s="499">
        <v>29.97</v>
      </c>
      <c r="E375" s="499">
        <v>30.66</v>
      </c>
      <c r="F375" s="488">
        <v>0</v>
      </c>
      <c r="G375" s="479">
        <f>(E375-D375)</f>
        <v>0.69000000000000128</v>
      </c>
      <c r="H375" s="488">
        <f>IF(G375&lt;0,-1,0)</f>
        <v>0</v>
      </c>
      <c r="I375" s="489">
        <f>IF(G375&gt;0,1,0)</f>
        <v>1</v>
      </c>
      <c r="J375" s="489">
        <f>IF(G375=0,1,0)</f>
        <v>0</v>
      </c>
      <c r="K375" s="489">
        <f>IF(AND(D375=E375,F375&gt;0),1,0)</f>
        <v>0</v>
      </c>
      <c r="M375" s="489">
        <f>LOG(E375)</f>
        <v>1.4865721505183564</v>
      </c>
      <c r="N375" s="488">
        <v>0</v>
      </c>
      <c r="O375" s="423">
        <f>(E375*F375)</f>
        <v>0</v>
      </c>
      <c r="P375" s="436"/>
      <c r="Q375" s="436"/>
    </row>
    <row r="376" spans="1:17" ht="15.75">
      <c r="A376" s="472" t="s">
        <v>1107</v>
      </c>
      <c r="B376" s="473" t="s">
        <v>598</v>
      </c>
      <c r="C376" s="484"/>
      <c r="D376" s="499">
        <v>85.64</v>
      </c>
      <c r="E376" s="499">
        <v>87.71</v>
      </c>
      <c r="F376" s="488">
        <v>0</v>
      </c>
      <c r="G376" s="479">
        <f>(E376-D376)</f>
        <v>2.0699999999999932</v>
      </c>
      <c r="H376" s="488">
        <f>IF(G376&lt;0,-1,0)</f>
        <v>0</v>
      </c>
      <c r="I376" s="489">
        <f>IF(G376&gt;0,1,0)</f>
        <v>1</v>
      </c>
      <c r="J376" s="489">
        <f>IF(G376=0,1,0)</f>
        <v>0</v>
      </c>
      <c r="K376" s="489">
        <f>IF(AND(D376=E376,F376&gt;0),1,0)</f>
        <v>0</v>
      </c>
      <c r="M376" s="489">
        <f>LOG(E376)</f>
        <v>1.9430491110084067</v>
      </c>
      <c r="N376" s="488">
        <v>0</v>
      </c>
      <c r="O376" s="423">
        <f>(E376*F376)</f>
        <v>0</v>
      </c>
      <c r="P376" s="436"/>
      <c r="Q376" s="436"/>
    </row>
    <row r="377" spans="1:17" ht="15.75">
      <c r="A377" s="472" t="s">
        <v>1108</v>
      </c>
      <c r="B377" s="473" t="s">
        <v>599</v>
      </c>
      <c r="C377" s="508"/>
      <c r="D377" s="499">
        <v>25.24</v>
      </c>
      <c r="E377" s="499">
        <v>25.53</v>
      </c>
      <c r="F377" s="488">
        <v>0</v>
      </c>
      <c r="G377" s="479">
        <f>(E377-D377)</f>
        <v>0.2900000000000027</v>
      </c>
      <c r="H377" s="488">
        <f>IF(G377&lt;0,-1,0)</f>
        <v>0</v>
      </c>
      <c r="I377" s="489">
        <f>IF(G377&gt;0,1,0)</f>
        <v>1</v>
      </c>
      <c r="J377" s="489">
        <f>IF(G377=0,1,0)</f>
        <v>0</v>
      </c>
      <c r="K377" s="489">
        <f>IF(AND(D377=E377,F377&gt;0),1,0)</f>
        <v>0</v>
      </c>
      <c r="M377" s="489">
        <f>LOG(E377)</f>
        <v>1.4070508148042504</v>
      </c>
      <c r="N377" s="488">
        <v>0</v>
      </c>
      <c r="O377" s="423">
        <f>(E377*F377)</f>
        <v>0</v>
      </c>
      <c r="P377" s="436"/>
      <c r="Q377" s="436"/>
    </row>
    <row r="378" spans="1:17" ht="15.75">
      <c r="A378" s="509" t="s">
        <v>1230</v>
      </c>
      <c r="B378" s="510" t="s">
        <v>600</v>
      </c>
      <c r="C378" s="484"/>
      <c r="D378" s="511">
        <v>37.97</v>
      </c>
      <c r="E378" s="511">
        <v>38.299999999999997</v>
      </c>
      <c r="F378" s="488">
        <v>0</v>
      </c>
      <c r="G378" s="512">
        <f>(E378-D378)</f>
        <v>0.32999999999999829</v>
      </c>
      <c r="H378" s="488">
        <f>IF(G378&lt;0,-1,0)</f>
        <v>0</v>
      </c>
      <c r="I378" s="489">
        <f>IF(G378&gt;0,1,0)</f>
        <v>1</v>
      </c>
      <c r="J378" s="489">
        <f>IF(G378=0,1,0)</f>
        <v>0</v>
      </c>
      <c r="K378" s="489">
        <f>IF(AND(D378=E378,F378&gt;0),1,0)</f>
        <v>0</v>
      </c>
      <c r="M378" s="489">
        <f>LOG(E378)</f>
        <v>1.5831987739686226</v>
      </c>
      <c r="N378" s="488">
        <v>0</v>
      </c>
      <c r="O378" s="423">
        <f>(E378*F378)</f>
        <v>0</v>
      </c>
      <c r="P378" s="517">
        <v>2000000000</v>
      </c>
      <c r="Q378" s="517">
        <f>(P378*E378)</f>
        <v>76600000000</v>
      </c>
    </row>
    <row r="379" spans="1:17" ht="15.75">
      <c r="A379" s="472" t="s">
        <v>1197</v>
      </c>
      <c r="B379" s="473" t="s">
        <v>601</v>
      </c>
      <c r="C379" s="484"/>
      <c r="D379" s="499">
        <v>116.3</v>
      </c>
      <c r="E379" s="499">
        <v>117.68</v>
      </c>
      <c r="F379" s="488">
        <v>0</v>
      </c>
      <c r="G379" s="479">
        <f>(E379-D379)</f>
        <v>1.3800000000000097</v>
      </c>
      <c r="H379" s="488">
        <f>IF(G379&lt;0,-1,0)</f>
        <v>0</v>
      </c>
      <c r="I379" s="489">
        <f>IF(G379&gt;0,1,0)</f>
        <v>1</v>
      </c>
      <c r="J379" s="489">
        <f>IF(G379=0,1,0)</f>
        <v>0</v>
      </c>
      <c r="K379" s="489">
        <f>IF(AND(D379=E379,F379&gt;0),1,0)</f>
        <v>0</v>
      </c>
      <c r="M379" s="489">
        <f>LOG(E379)</f>
        <v>2.0707026597194735</v>
      </c>
      <c r="N379" s="488">
        <v>0</v>
      </c>
      <c r="O379" s="423">
        <f>(E379*F379)</f>
        <v>0</v>
      </c>
    </row>
    <row r="380" spans="1:17" ht="15.75">
      <c r="A380" s="472"/>
      <c r="B380" s="473"/>
      <c r="C380" s="484"/>
      <c r="D380" s="499"/>
      <c r="E380" s="499"/>
      <c r="F380" s="488"/>
      <c r="G380" s="479"/>
      <c r="H380" s="488"/>
      <c r="I380" s="489"/>
      <c r="J380" s="489"/>
      <c r="K380" s="489"/>
      <c r="M380" s="489"/>
      <c r="N380" s="488"/>
    </row>
    <row r="381" spans="1:17" ht="15.75">
      <c r="A381" s="469" t="s">
        <v>289</v>
      </c>
      <c r="B381" s="470"/>
      <c r="C381" s="483"/>
      <c r="D381" s="499"/>
      <c r="E381" s="499"/>
      <c r="F381" s="488"/>
      <c r="G381" s="479"/>
      <c r="H381" s="488"/>
      <c r="I381" s="489"/>
      <c r="J381" s="489"/>
      <c r="K381" s="489"/>
      <c r="M381" s="489"/>
      <c r="N381" s="488"/>
    </row>
    <row r="382" spans="1:17" ht="15.75">
      <c r="A382" s="427" t="s">
        <v>77</v>
      </c>
      <c r="C382" s="484"/>
      <c r="D382" s="506" t="s">
        <v>77</v>
      </c>
      <c r="E382" s="506" t="s">
        <v>77</v>
      </c>
      <c r="F382" s="507" t="s">
        <v>77</v>
      </c>
      <c r="G382" s="479"/>
      <c r="H382" s="488"/>
      <c r="I382" s="489"/>
      <c r="J382" s="489"/>
      <c r="K382" s="489" t="s">
        <v>77</v>
      </c>
      <c r="M382" s="471" t="s">
        <v>77</v>
      </c>
      <c r="N382" s="507" t="s">
        <v>77</v>
      </c>
      <c r="O382" s="423" t="s">
        <v>77</v>
      </c>
    </row>
    <row r="383" spans="1:17" ht="15.75">
      <c r="A383" s="472" t="s">
        <v>1109</v>
      </c>
      <c r="B383" s="473" t="s">
        <v>602</v>
      </c>
      <c r="C383" s="484"/>
      <c r="D383" s="499">
        <v>205.42</v>
      </c>
      <c r="E383" s="499">
        <v>205.42</v>
      </c>
      <c r="F383" s="488">
        <v>0</v>
      </c>
      <c r="G383" s="479">
        <f>(E383-D383)</f>
        <v>0</v>
      </c>
      <c r="H383" s="488">
        <f>IF(G383&lt;0,-1,0)</f>
        <v>0</v>
      </c>
      <c r="I383" s="489">
        <f>IF(G383&gt;0,1,0)</f>
        <v>0</v>
      </c>
      <c r="J383" s="489">
        <f>IF(G383=0,1,0)</f>
        <v>1</v>
      </c>
      <c r="K383" s="489">
        <f>IF(AND(D383=E383,F383&gt;0),1,0)</f>
        <v>0</v>
      </c>
      <c r="M383" s="489">
        <f>LOG(E383)</f>
        <v>2.3126427248834052</v>
      </c>
      <c r="N383" s="488">
        <v>0</v>
      </c>
      <c r="O383" s="423">
        <f>(E383*F383)</f>
        <v>0</v>
      </c>
    </row>
    <row r="384" spans="1:17" ht="15.75">
      <c r="A384" s="472" t="s">
        <v>1218</v>
      </c>
      <c r="B384" s="473" t="s">
        <v>603</v>
      </c>
      <c r="C384" s="484"/>
      <c r="D384" s="499">
        <v>76.75</v>
      </c>
      <c r="E384" s="499">
        <v>78</v>
      </c>
      <c r="F384" s="488">
        <v>0</v>
      </c>
      <c r="G384" s="479">
        <f>(E384-D384)</f>
        <v>1.25</v>
      </c>
      <c r="H384" s="488">
        <f>IF(G384&lt;0,-1,0)</f>
        <v>0</v>
      </c>
      <c r="I384" s="489">
        <f>IF(G384&gt;0,1,0)</f>
        <v>1</v>
      </c>
      <c r="J384" s="489">
        <f>IF(G384=0,1,0)</f>
        <v>0</v>
      </c>
      <c r="K384" s="489">
        <f>IF(AND(D384=E384,F384&gt;0),1,0)</f>
        <v>0</v>
      </c>
      <c r="M384" s="489">
        <f>LOG(E384)</f>
        <v>1.8920946026904804</v>
      </c>
      <c r="N384" s="488">
        <v>0</v>
      </c>
      <c r="O384" s="423">
        <f>(E384*F384)</f>
        <v>0</v>
      </c>
    </row>
    <row r="385" spans="1:17" ht="15.75">
      <c r="A385" s="472" t="s">
        <v>1220</v>
      </c>
      <c r="B385" s="473" t="s">
        <v>604</v>
      </c>
      <c r="C385" s="484"/>
      <c r="D385" s="499">
        <v>47.64</v>
      </c>
      <c r="E385" s="499">
        <v>47.49</v>
      </c>
      <c r="F385" s="488">
        <v>0</v>
      </c>
      <c r="G385" s="479">
        <f>(E385-D385)</f>
        <v>-0.14999999999999858</v>
      </c>
      <c r="H385" s="488">
        <f>IF(G385&lt;0,-1,0)</f>
        <v>-1</v>
      </c>
      <c r="I385" s="489">
        <f>IF(G385&gt;0,1,0)</f>
        <v>0</v>
      </c>
      <c r="J385" s="489">
        <f>IF(G385=0,1,0)</f>
        <v>0</v>
      </c>
      <c r="K385" s="489">
        <f>IF(AND(D385=E385,F385&gt;0),1,0)</f>
        <v>0</v>
      </c>
      <c r="M385" s="489">
        <f>LOG(E385)</f>
        <v>1.6766021695820184</v>
      </c>
      <c r="N385" s="488">
        <v>0</v>
      </c>
      <c r="O385" s="423">
        <f>(E385*F385)</f>
        <v>0</v>
      </c>
    </row>
    <row r="386" spans="1:17" ht="15.75">
      <c r="A386" s="472" t="s">
        <v>1221</v>
      </c>
      <c r="B386" s="473" t="s">
        <v>605</v>
      </c>
      <c r="C386" s="484"/>
      <c r="D386" s="499">
        <v>41.23</v>
      </c>
      <c r="E386" s="499">
        <v>42.49</v>
      </c>
      <c r="F386" s="488">
        <v>0</v>
      </c>
      <c r="G386" s="479">
        <f>(E386-D386)</f>
        <v>1.2600000000000051</v>
      </c>
      <c r="H386" s="488">
        <f>IF(G386&lt;0,-1,0)</f>
        <v>0</v>
      </c>
      <c r="I386" s="489">
        <f>IF(G386&gt;0,1,0)</f>
        <v>1</v>
      </c>
      <c r="J386" s="489">
        <f>IF(G386=0,1,0)</f>
        <v>0</v>
      </c>
      <c r="K386" s="489">
        <f>IF(AND(D386=E386,F386&gt;0),1,0)</f>
        <v>0</v>
      </c>
      <c r="M386" s="489">
        <f>LOG(E386)</f>
        <v>1.6282867310895144</v>
      </c>
      <c r="N386" s="488">
        <v>0</v>
      </c>
      <c r="O386" s="423">
        <f>(E386*F386)</f>
        <v>0</v>
      </c>
    </row>
    <row r="387" spans="1:17" ht="15.75">
      <c r="A387" s="472" t="s">
        <v>317</v>
      </c>
      <c r="B387" s="473" t="s">
        <v>606</v>
      </c>
      <c r="C387" s="484"/>
      <c r="D387" s="499">
        <v>330</v>
      </c>
      <c r="E387" s="499">
        <v>320</v>
      </c>
      <c r="F387" s="488">
        <v>0</v>
      </c>
      <c r="G387" s="479">
        <f>(E387-D387)</f>
        <v>-10</v>
      </c>
      <c r="H387" s="488">
        <f>IF(G387&lt;0,-1,0)</f>
        <v>-1</v>
      </c>
      <c r="I387" s="489">
        <f>IF(G387&gt;0,1,0)</f>
        <v>0</v>
      </c>
      <c r="J387" s="489">
        <f>IF(G387=0,1,0)</f>
        <v>0</v>
      </c>
      <c r="K387" s="489">
        <f>IF(AND(D387=E387,F387&gt;0),1,0)</f>
        <v>0</v>
      </c>
      <c r="M387" s="489">
        <f>LOG(E387)</f>
        <v>2.5051499783199058</v>
      </c>
      <c r="N387" s="488">
        <v>0</v>
      </c>
    </row>
    <row r="388" spans="1:17" ht="15.75">
      <c r="A388" s="472"/>
      <c r="B388" s="473"/>
      <c r="C388" s="484"/>
      <c r="D388" s="499"/>
      <c r="E388" s="499"/>
      <c r="F388" s="488"/>
      <c r="G388" s="479"/>
      <c r="H388" s="488"/>
      <c r="I388" s="489"/>
      <c r="J388" s="489"/>
      <c r="K388" s="489"/>
      <c r="M388" s="489"/>
      <c r="N388" s="488"/>
    </row>
    <row r="389" spans="1:17" ht="15.75">
      <c r="A389" s="469" t="s">
        <v>1110</v>
      </c>
      <c r="B389" s="470"/>
      <c r="C389" s="483"/>
      <c r="D389" s="499"/>
      <c r="E389" s="499"/>
      <c r="F389" s="488"/>
      <c r="G389" s="479"/>
      <c r="H389" s="488"/>
      <c r="I389" s="489"/>
      <c r="J389" s="489"/>
      <c r="K389" s="489"/>
      <c r="M389" s="489"/>
      <c r="N389" s="488"/>
    </row>
    <row r="390" spans="1:17" ht="15.75">
      <c r="C390" s="484"/>
      <c r="D390" s="429"/>
      <c r="G390" s="424"/>
    </row>
    <row r="391" spans="1:17" ht="15.75">
      <c r="A391" s="472" t="s">
        <v>1111</v>
      </c>
      <c r="B391" s="473" t="s">
        <v>607</v>
      </c>
      <c r="C391" s="484"/>
      <c r="D391" s="499">
        <v>22.88</v>
      </c>
      <c r="E391" s="499">
        <v>23.9</v>
      </c>
      <c r="F391" s="488">
        <v>0</v>
      </c>
      <c r="G391" s="479">
        <f>(E391-D391)</f>
        <v>1.0199999999999996</v>
      </c>
      <c r="H391" s="488">
        <f t="shared" ref="H391:H400" si="88">IF(G391&lt;0,-1,0)</f>
        <v>0</v>
      </c>
      <c r="I391" s="489">
        <f t="shared" ref="I391:I400" si="89">IF(G391&gt;0,1,0)</f>
        <v>1</v>
      </c>
      <c r="J391" s="489">
        <f t="shared" ref="J391:J400" si="90">IF(G391=0,1,0)</f>
        <v>0</v>
      </c>
      <c r="K391" s="489">
        <f t="shared" ref="K391:K400" si="91">IF(AND(D391=E391,F391&gt;0),1,0)</f>
        <v>0</v>
      </c>
      <c r="M391" s="489">
        <f t="shared" ref="M391:M400" si="92">LOG(E391)</f>
        <v>1.3783979009481377</v>
      </c>
      <c r="N391" s="488">
        <v>0</v>
      </c>
      <c r="O391" s="423">
        <f t="shared" ref="O391:O400" si="93">(E391*F391)</f>
        <v>0</v>
      </c>
    </row>
    <row r="392" spans="1:17" ht="15.75">
      <c r="A392" s="472" t="s">
        <v>1112</v>
      </c>
      <c r="B392" s="473" t="s">
        <v>608</v>
      </c>
      <c r="C392" s="484"/>
      <c r="D392" s="499">
        <v>21.33</v>
      </c>
      <c r="E392" s="499">
        <v>21.82</v>
      </c>
      <c r="F392" s="488">
        <v>0</v>
      </c>
      <c r="G392" s="479">
        <f t="shared" ref="G392:G400" si="94">(E392-D392)</f>
        <v>0.49000000000000199</v>
      </c>
      <c r="H392" s="488">
        <f t="shared" si="88"/>
        <v>0</v>
      </c>
      <c r="I392" s="489">
        <f t="shared" si="89"/>
        <v>1</v>
      </c>
      <c r="J392" s="489">
        <f t="shared" si="90"/>
        <v>0</v>
      </c>
      <c r="K392" s="489">
        <f t="shared" si="91"/>
        <v>0</v>
      </c>
      <c r="M392" s="489">
        <f t="shared" si="92"/>
        <v>1.338854746252323</v>
      </c>
      <c r="N392" s="488">
        <v>0</v>
      </c>
      <c r="O392" s="423">
        <f t="shared" si="93"/>
        <v>0</v>
      </c>
    </row>
    <row r="393" spans="1:17" ht="15.75">
      <c r="A393" s="472" t="s">
        <v>1188</v>
      </c>
      <c r="B393" s="473" t="s">
        <v>609</v>
      </c>
      <c r="C393" s="484"/>
      <c r="D393" s="499">
        <v>88.5</v>
      </c>
      <c r="E393" s="499">
        <v>88.5</v>
      </c>
      <c r="F393" s="488">
        <v>0</v>
      </c>
      <c r="G393" s="479">
        <f t="shared" si="94"/>
        <v>0</v>
      </c>
      <c r="H393" s="488">
        <f t="shared" si="88"/>
        <v>0</v>
      </c>
      <c r="I393" s="489">
        <f t="shared" si="89"/>
        <v>0</v>
      </c>
      <c r="J393" s="489">
        <f t="shared" si="90"/>
        <v>1</v>
      </c>
      <c r="K393" s="489">
        <f t="shared" si="91"/>
        <v>0</v>
      </c>
      <c r="M393" s="489">
        <f t="shared" si="92"/>
        <v>1.9469432706978254</v>
      </c>
      <c r="N393" s="488">
        <v>0</v>
      </c>
      <c r="O393" s="423">
        <f t="shared" si="93"/>
        <v>0</v>
      </c>
    </row>
    <row r="394" spans="1:17" ht="15.75">
      <c r="A394" s="472" t="s">
        <v>1113</v>
      </c>
      <c r="B394" s="473" t="s">
        <v>610</v>
      </c>
      <c r="C394" s="484"/>
      <c r="D394" s="499">
        <v>9.07</v>
      </c>
      <c r="E394" s="499">
        <v>9.5299999999999994</v>
      </c>
      <c r="F394" s="488">
        <v>0</v>
      </c>
      <c r="G394" s="479">
        <f>(E394-D394)</f>
        <v>0.45999999999999908</v>
      </c>
      <c r="H394" s="488">
        <f t="shared" si="88"/>
        <v>0</v>
      </c>
      <c r="I394" s="489">
        <f t="shared" si="89"/>
        <v>1</v>
      </c>
      <c r="J394" s="489">
        <f t="shared" si="90"/>
        <v>0</v>
      </c>
      <c r="K394" s="489">
        <f t="shared" si="91"/>
        <v>0</v>
      </c>
      <c r="M394" s="489">
        <f t="shared" si="92"/>
        <v>0.97909290063832632</v>
      </c>
      <c r="N394" s="488">
        <v>0</v>
      </c>
      <c r="O394" s="423">
        <f t="shared" si="93"/>
        <v>0</v>
      </c>
    </row>
    <row r="395" spans="1:17" ht="15.75">
      <c r="A395" s="472" t="s">
        <v>1229</v>
      </c>
      <c r="B395" s="473" t="s">
        <v>611</v>
      </c>
      <c r="C395" s="484"/>
      <c r="D395" s="499">
        <v>156.18</v>
      </c>
      <c r="E395" s="499">
        <v>158.32</v>
      </c>
      <c r="F395" s="488">
        <v>0</v>
      </c>
      <c r="G395" s="479">
        <f t="shared" si="94"/>
        <v>2.1399999999999864</v>
      </c>
      <c r="H395" s="488">
        <f t="shared" si="88"/>
        <v>0</v>
      </c>
      <c r="I395" s="489">
        <f t="shared" si="89"/>
        <v>1</v>
      </c>
      <c r="J395" s="489">
        <f t="shared" si="90"/>
        <v>0</v>
      </c>
      <c r="K395" s="489">
        <f t="shared" si="91"/>
        <v>0</v>
      </c>
      <c r="M395" s="489">
        <f t="shared" si="92"/>
        <v>2.1995357811983398</v>
      </c>
      <c r="N395" s="488">
        <v>0</v>
      </c>
      <c r="O395" s="423">
        <f t="shared" si="93"/>
        <v>0</v>
      </c>
      <c r="P395" s="482" t="s">
        <v>77</v>
      </c>
      <c r="Q395" s="482" t="s">
        <v>77</v>
      </c>
    </row>
    <row r="396" spans="1:17" ht="15.75">
      <c r="A396" s="472" t="s">
        <v>1231</v>
      </c>
      <c r="B396" s="473" t="s">
        <v>612</v>
      </c>
      <c r="C396" s="484"/>
      <c r="D396" s="499">
        <v>143.91999999999999</v>
      </c>
      <c r="E396" s="499">
        <v>147</v>
      </c>
      <c r="F396" s="488">
        <v>0</v>
      </c>
      <c r="G396" s="479">
        <f>(E396-D396)</f>
        <v>3.0800000000000125</v>
      </c>
      <c r="H396" s="488">
        <f t="shared" si="88"/>
        <v>0</v>
      </c>
      <c r="I396" s="489">
        <f t="shared" si="89"/>
        <v>1</v>
      </c>
      <c r="J396" s="489">
        <f t="shared" si="90"/>
        <v>0</v>
      </c>
      <c r="K396" s="489">
        <f t="shared" si="91"/>
        <v>0</v>
      </c>
      <c r="M396" s="489">
        <f t="shared" si="92"/>
        <v>2.167317334748176</v>
      </c>
      <c r="N396" s="488">
        <v>0</v>
      </c>
      <c r="O396" s="423">
        <f t="shared" si="93"/>
        <v>0</v>
      </c>
      <c r="P396" s="482"/>
      <c r="Q396" s="482"/>
    </row>
    <row r="397" spans="1:17" ht="15.75">
      <c r="A397" s="472" t="s">
        <v>1114</v>
      </c>
      <c r="B397" s="473" t="s">
        <v>613</v>
      </c>
      <c r="C397" s="484"/>
      <c r="D397" s="499">
        <v>6.62</v>
      </c>
      <c r="E397" s="499">
        <v>6.87</v>
      </c>
      <c r="F397" s="488">
        <v>0</v>
      </c>
      <c r="G397" s="479">
        <f t="shared" si="94"/>
        <v>0.25</v>
      </c>
      <c r="H397" s="488">
        <f t="shared" si="88"/>
        <v>0</v>
      </c>
      <c r="I397" s="489">
        <f t="shared" si="89"/>
        <v>1</v>
      </c>
      <c r="J397" s="489">
        <f t="shared" si="90"/>
        <v>0</v>
      </c>
      <c r="K397" s="489">
        <f t="shared" si="91"/>
        <v>0</v>
      </c>
      <c r="M397" s="489">
        <f t="shared" si="92"/>
        <v>0.83695673705955043</v>
      </c>
      <c r="N397" s="488">
        <v>0</v>
      </c>
      <c r="O397" s="423">
        <f t="shared" si="93"/>
        <v>0</v>
      </c>
    </row>
    <row r="398" spans="1:17" ht="15.75">
      <c r="A398" s="472" t="s">
        <v>1257</v>
      </c>
      <c r="B398" s="473" t="s">
        <v>939</v>
      </c>
      <c r="C398" s="484"/>
      <c r="D398" s="499">
        <v>8.9</v>
      </c>
      <c r="E398" s="499">
        <v>8.34</v>
      </c>
      <c r="F398" s="488">
        <v>0</v>
      </c>
      <c r="G398" s="479">
        <f t="shared" si="94"/>
        <v>-0.5600000000000005</v>
      </c>
      <c r="H398" s="488">
        <f t="shared" si="88"/>
        <v>-1</v>
      </c>
      <c r="I398" s="489">
        <f t="shared" si="89"/>
        <v>0</v>
      </c>
      <c r="J398" s="489">
        <f t="shared" si="90"/>
        <v>0</v>
      </c>
      <c r="K398" s="489">
        <f t="shared" si="91"/>
        <v>0</v>
      </c>
      <c r="M398" s="489">
        <f t="shared" si="92"/>
        <v>0.92116605063773871</v>
      </c>
      <c r="N398" s="488">
        <v>0</v>
      </c>
      <c r="O398" s="423">
        <f t="shared" si="93"/>
        <v>0</v>
      </c>
    </row>
    <row r="399" spans="1:17" ht="15.75">
      <c r="A399" s="472" t="s">
        <v>1256</v>
      </c>
      <c r="B399" s="473" t="s">
        <v>614</v>
      </c>
      <c r="C399" s="484"/>
      <c r="D399" s="499">
        <v>175.17</v>
      </c>
      <c r="E399" s="499">
        <v>178.7</v>
      </c>
      <c r="F399" s="488">
        <v>0</v>
      </c>
      <c r="G399" s="479">
        <f t="shared" si="94"/>
        <v>3.5300000000000011</v>
      </c>
      <c r="H399" s="488">
        <f t="shared" si="88"/>
        <v>0</v>
      </c>
      <c r="I399" s="489">
        <f t="shared" si="89"/>
        <v>1</v>
      </c>
      <c r="J399" s="489">
        <f t="shared" si="90"/>
        <v>0</v>
      </c>
      <c r="K399" s="489">
        <f t="shared" si="91"/>
        <v>0</v>
      </c>
      <c r="M399" s="489">
        <f t="shared" si="92"/>
        <v>2.2521245525056441</v>
      </c>
      <c r="N399" s="488">
        <v>0</v>
      </c>
      <c r="O399" s="423">
        <f t="shared" si="93"/>
        <v>0</v>
      </c>
    </row>
    <row r="400" spans="1:17" ht="15.75">
      <c r="A400" s="472" t="s">
        <v>167</v>
      </c>
      <c r="B400" s="473" t="s">
        <v>941</v>
      </c>
      <c r="C400" s="483"/>
      <c r="D400" s="499">
        <v>43.5</v>
      </c>
      <c r="E400" s="499">
        <v>43.19</v>
      </c>
      <c r="F400" s="488">
        <v>0</v>
      </c>
      <c r="G400" s="479">
        <f t="shared" si="94"/>
        <v>-0.31000000000000227</v>
      </c>
      <c r="H400" s="488">
        <f t="shared" si="88"/>
        <v>-1</v>
      </c>
      <c r="I400" s="489">
        <f t="shared" si="89"/>
        <v>0</v>
      </c>
      <c r="J400" s="489">
        <f t="shared" si="90"/>
        <v>0</v>
      </c>
      <c r="K400" s="489">
        <f t="shared" si="91"/>
        <v>0</v>
      </c>
      <c r="M400" s="489">
        <f t="shared" si="92"/>
        <v>1.6353832040474985</v>
      </c>
      <c r="N400" s="488">
        <v>0</v>
      </c>
      <c r="O400" s="423">
        <f t="shared" si="93"/>
        <v>0</v>
      </c>
    </row>
    <row r="401" spans="1:15" ht="15.75">
      <c r="C401" s="504"/>
      <c r="D401" s="506"/>
      <c r="E401" s="506"/>
      <c r="F401" s="507" t="s">
        <v>77</v>
      </c>
      <c r="G401" s="479"/>
      <c r="H401" s="488"/>
      <c r="I401" s="489"/>
      <c r="J401" s="489"/>
      <c r="K401" s="489" t="s">
        <v>77</v>
      </c>
      <c r="M401" s="471" t="s">
        <v>77</v>
      </c>
      <c r="N401" s="507" t="s">
        <v>77</v>
      </c>
      <c r="O401" s="423" t="s">
        <v>77</v>
      </c>
    </row>
    <row r="402" spans="1:15" ht="15.75">
      <c r="A402" s="469" t="s">
        <v>97</v>
      </c>
      <c r="B402" s="470"/>
      <c r="C402" s="483"/>
      <c r="D402" s="506" t="s">
        <v>77</v>
      </c>
      <c r="E402" s="506" t="s">
        <v>77</v>
      </c>
      <c r="F402" s="507" t="s">
        <v>77</v>
      </c>
      <c r="G402" s="479"/>
      <c r="H402" s="488"/>
      <c r="I402" s="489"/>
      <c r="J402" s="489"/>
      <c r="K402" s="489" t="s">
        <v>77</v>
      </c>
      <c r="M402" s="471" t="s">
        <v>77</v>
      </c>
      <c r="N402" s="507" t="s">
        <v>77</v>
      </c>
      <c r="O402" s="423" t="s">
        <v>77</v>
      </c>
    </row>
    <row r="403" spans="1:15" ht="15.75">
      <c r="C403" s="504"/>
      <c r="D403" s="506" t="s">
        <v>77</v>
      </c>
      <c r="E403" s="506" t="s">
        <v>77</v>
      </c>
      <c r="F403" s="507" t="s">
        <v>77</v>
      </c>
      <c r="G403" s="479"/>
      <c r="H403" s="488"/>
      <c r="I403" s="489"/>
      <c r="J403" s="489"/>
      <c r="K403" s="489" t="s">
        <v>77</v>
      </c>
      <c r="M403" s="471" t="s">
        <v>77</v>
      </c>
      <c r="N403" s="507" t="s">
        <v>77</v>
      </c>
      <c r="O403" s="423" t="s">
        <v>77</v>
      </c>
    </row>
    <row r="404" spans="1:15" ht="15.75">
      <c r="A404" s="472" t="s">
        <v>1115</v>
      </c>
      <c r="B404" s="473" t="s">
        <v>615</v>
      </c>
      <c r="C404" s="484"/>
      <c r="D404" s="499">
        <v>3.5</v>
      </c>
      <c r="E404" s="499">
        <v>3.5</v>
      </c>
      <c r="F404" s="488">
        <v>0</v>
      </c>
      <c r="G404" s="479">
        <f>(E404-D404)</f>
        <v>0</v>
      </c>
      <c r="H404" s="488">
        <f>IF(G404&lt;0,-1,0)</f>
        <v>0</v>
      </c>
      <c r="I404" s="489">
        <f>IF(G404&gt;0,1,0)</f>
        <v>0</v>
      </c>
      <c r="J404" s="489">
        <f>IF(G404=0,1,0)</f>
        <v>1</v>
      </c>
      <c r="K404" s="489">
        <f>IF(AND(D404=E404,F404&gt;0),1,0)</f>
        <v>0</v>
      </c>
      <c r="M404" s="489">
        <f>LOG(E404)</f>
        <v>0.54406804435027567</v>
      </c>
      <c r="N404" s="488">
        <v>0</v>
      </c>
      <c r="O404" s="423">
        <f>(E404*F404)</f>
        <v>0</v>
      </c>
    </row>
    <row r="405" spans="1:15" ht="15.75">
      <c r="A405" s="472" t="s">
        <v>31</v>
      </c>
      <c r="B405" s="473" t="s">
        <v>616</v>
      </c>
      <c r="C405" s="483"/>
      <c r="D405" s="499">
        <v>146.5</v>
      </c>
      <c r="E405" s="499">
        <v>153.76</v>
      </c>
      <c r="F405" s="488">
        <v>0</v>
      </c>
      <c r="G405" s="479">
        <f>(E405-D405)</f>
        <v>7.2599999999999909</v>
      </c>
      <c r="H405" s="488">
        <f>IF(G405&lt;0,-1,0)</f>
        <v>0</v>
      </c>
      <c r="I405" s="489">
        <f>IF(G405&gt;0,1,0)</f>
        <v>1</v>
      </c>
      <c r="J405" s="489">
        <f>IF(G405=0,1,0)</f>
        <v>0</v>
      </c>
      <c r="K405" s="489">
        <f>IF(AND(D405=E405,F405&gt;0),1,0)</f>
        <v>0</v>
      </c>
      <c r="M405" s="489">
        <f>LOG(E405)</f>
        <v>2.1868433703244703</v>
      </c>
      <c r="N405" s="488">
        <v>0</v>
      </c>
      <c r="O405" s="423">
        <f>(E405*F405)</f>
        <v>0</v>
      </c>
    </row>
    <row r="406" spans="1:15" ht="15.75">
      <c r="C406" s="504"/>
      <c r="D406" s="506"/>
      <c r="E406" s="506"/>
      <c r="F406" s="507" t="s">
        <v>77</v>
      </c>
      <c r="G406" s="479"/>
      <c r="H406" s="488"/>
      <c r="I406" s="489"/>
      <c r="J406" s="489"/>
      <c r="K406" s="489" t="s">
        <v>77</v>
      </c>
      <c r="M406" s="471" t="s">
        <v>77</v>
      </c>
      <c r="N406" s="507" t="s">
        <v>77</v>
      </c>
      <c r="O406" s="423" t="s">
        <v>77</v>
      </c>
    </row>
    <row r="407" spans="1:15" ht="15.75">
      <c r="A407" s="469" t="s">
        <v>98</v>
      </c>
      <c r="B407" s="470"/>
      <c r="C407" s="483"/>
      <c r="D407" s="506" t="s">
        <v>77</v>
      </c>
      <c r="E407" s="506" t="s">
        <v>77</v>
      </c>
      <c r="F407" s="507" t="s">
        <v>77</v>
      </c>
      <c r="G407" s="479"/>
      <c r="H407" s="488"/>
      <c r="I407" s="489"/>
      <c r="J407" s="489"/>
      <c r="K407" s="489" t="s">
        <v>77</v>
      </c>
      <c r="M407" s="471" t="s">
        <v>77</v>
      </c>
      <c r="N407" s="507" t="s">
        <v>77</v>
      </c>
      <c r="O407" s="423" t="s">
        <v>77</v>
      </c>
    </row>
    <row r="408" spans="1:15" ht="15.75">
      <c r="C408" s="504"/>
      <c r="D408" s="506" t="s">
        <v>77</v>
      </c>
      <c r="E408" s="506" t="s">
        <v>77</v>
      </c>
      <c r="F408" s="507" t="s">
        <v>77</v>
      </c>
      <c r="G408" s="479"/>
      <c r="H408" s="488"/>
      <c r="I408" s="489"/>
      <c r="J408" s="489"/>
      <c r="K408" s="489" t="s">
        <v>77</v>
      </c>
      <c r="M408" s="471" t="s">
        <v>77</v>
      </c>
      <c r="N408" s="507" t="s">
        <v>77</v>
      </c>
      <c r="O408" s="423" t="s">
        <v>77</v>
      </c>
    </row>
    <row r="409" spans="1:15" ht="15.75">
      <c r="A409" s="472" t="s">
        <v>1116</v>
      </c>
      <c r="B409" s="473" t="s">
        <v>617</v>
      </c>
      <c r="C409" s="483"/>
      <c r="D409" s="499">
        <v>42.1</v>
      </c>
      <c r="E409" s="499">
        <v>42.1</v>
      </c>
      <c r="F409" s="488">
        <v>0</v>
      </c>
      <c r="G409" s="479">
        <f>(E409-D409)</f>
        <v>0</v>
      </c>
      <c r="H409" s="488">
        <f>IF(G409&lt;0,-1,0)</f>
        <v>0</v>
      </c>
      <c r="I409" s="489">
        <f>IF(G409&gt;0,1,0)</f>
        <v>0</v>
      </c>
      <c r="J409" s="489">
        <f>IF(G409=0,1,0)</f>
        <v>1</v>
      </c>
      <c r="K409" s="489">
        <f>IF(AND(D409=E409,F409&gt;0),1,0)</f>
        <v>0</v>
      </c>
      <c r="M409" s="489">
        <f>LOG(E409)</f>
        <v>1.6242820958356683</v>
      </c>
      <c r="N409" s="488">
        <v>0</v>
      </c>
      <c r="O409" s="423">
        <f>(E409*F409)</f>
        <v>0</v>
      </c>
    </row>
    <row r="410" spans="1:15" ht="15.75">
      <c r="C410" s="504"/>
      <c r="D410" s="506" t="s">
        <v>77</v>
      </c>
      <c r="E410" s="506" t="s">
        <v>77</v>
      </c>
      <c r="F410" s="507" t="s">
        <v>77</v>
      </c>
      <c r="G410" s="479"/>
      <c r="H410" s="488"/>
      <c r="I410" s="489"/>
      <c r="J410" s="489"/>
      <c r="K410" s="489" t="s">
        <v>77</v>
      </c>
      <c r="M410" s="471" t="s">
        <v>77</v>
      </c>
      <c r="N410" s="507" t="s">
        <v>77</v>
      </c>
      <c r="O410" s="423" t="s">
        <v>77</v>
      </c>
    </row>
    <row r="411" spans="1:15" ht="15.75">
      <c r="A411" s="469" t="s">
        <v>1117</v>
      </c>
      <c r="B411" s="470"/>
      <c r="C411" s="483"/>
      <c r="D411" s="506" t="s">
        <v>77</v>
      </c>
      <c r="E411" s="506" t="s">
        <v>77</v>
      </c>
      <c r="F411" s="507" t="s">
        <v>77</v>
      </c>
      <c r="G411" s="479"/>
      <c r="H411" s="488"/>
      <c r="I411" s="489"/>
      <c r="J411" s="489"/>
      <c r="K411" s="489" t="s">
        <v>77</v>
      </c>
      <c r="M411" s="471" t="s">
        <v>77</v>
      </c>
      <c r="N411" s="507" t="s">
        <v>77</v>
      </c>
      <c r="O411" s="423" t="s">
        <v>77</v>
      </c>
    </row>
    <row r="412" spans="1:15" ht="15.75">
      <c r="C412" s="484"/>
      <c r="D412" s="506" t="s">
        <v>77</v>
      </c>
      <c r="E412" s="506" t="s">
        <v>77</v>
      </c>
      <c r="F412" s="507" t="s">
        <v>77</v>
      </c>
      <c r="G412" s="479"/>
      <c r="H412" s="488"/>
      <c r="I412" s="489"/>
      <c r="J412" s="489"/>
      <c r="K412" s="489" t="s">
        <v>77</v>
      </c>
      <c r="M412" s="471" t="s">
        <v>77</v>
      </c>
      <c r="N412" s="507" t="s">
        <v>77</v>
      </c>
      <c r="O412" s="423" t="s">
        <v>77</v>
      </c>
    </row>
    <row r="413" spans="1:15" ht="15.75">
      <c r="A413" s="472" t="s">
        <v>1118</v>
      </c>
      <c r="B413" s="473" t="s">
        <v>618</v>
      </c>
      <c r="C413" s="483"/>
      <c r="D413" s="499">
        <v>4</v>
      </c>
      <c r="E413" s="499">
        <v>4</v>
      </c>
      <c r="F413" s="488">
        <v>0</v>
      </c>
      <c r="G413" s="479">
        <f>(E413-D413)</f>
        <v>0</v>
      </c>
      <c r="H413" s="488">
        <f>IF(G413&lt;0,-1,0)</f>
        <v>0</v>
      </c>
      <c r="I413" s="489">
        <f>IF(G413&gt;0,1,0)</f>
        <v>0</v>
      </c>
      <c r="J413" s="489">
        <f>IF(G413=0,1,0)</f>
        <v>1</v>
      </c>
      <c r="K413" s="489">
        <f>IF(AND(D413=E413,F413&gt;0),1,0)</f>
        <v>0</v>
      </c>
      <c r="M413" s="489">
        <f>LOG(E413)</f>
        <v>0.6020599913279624</v>
      </c>
      <c r="N413" s="488">
        <v>0</v>
      </c>
      <c r="O413" s="423">
        <f>(E413*F413)</f>
        <v>0</v>
      </c>
    </row>
    <row r="414" spans="1:15" ht="15.75">
      <c r="C414" s="483"/>
      <c r="D414" s="506" t="s">
        <v>77</v>
      </c>
      <c r="E414" s="506" t="s">
        <v>77</v>
      </c>
      <c r="F414" s="507"/>
      <c r="G414" s="479"/>
      <c r="H414" s="488"/>
      <c r="I414" s="489"/>
      <c r="J414" s="489"/>
      <c r="K414" s="489"/>
      <c r="M414" s="471"/>
      <c r="N414" s="507"/>
    </row>
    <row r="415" spans="1:15" ht="15.75">
      <c r="A415" s="469" t="s">
        <v>1119</v>
      </c>
      <c r="B415" s="470"/>
      <c r="C415" s="483"/>
      <c r="D415" s="506"/>
      <c r="E415" s="506"/>
      <c r="F415" s="507"/>
      <c r="G415" s="479"/>
      <c r="H415" s="488" t="s">
        <v>77</v>
      </c>
      <c r="I415" s="489"/>
      <c r="J415" s="489"/>
      <c r="K415" s="489"/>
      <c r="M415" s="471"/>
      <c r="N415" s="507"/>
    </row>
    <row r="416" spans="1:15" ht="15.75">
      <c r="C416" s="504"/>
      <c r="D416" s="506"/>
      <c r="E416" s="506"/>
      <c r="F416" s="507"/>
      <c r="G416" s="479"/>
      <c r="H416" s="488"/>
      <c r="I416" s="489"/>
      <c r="J416" s="489"/>
      <c r="K416" s="489"/>
      <c r="M416" s="471"/>
      <c r="N416" s="507"/>
    </row>
    <row r="417" spans="1:15" ht="15.75">
      <c r="A417" s="472" t="s">
        <v>1366</v>
      </c>
      <c r="B417" s="473" t="s">
        <v>619</v>
      </c>
      <c r="C417" s="484"/>
      <c r="D417" s="499">
        <v>383.75</v>
      </c>
      <c r="E417" s="499">
        <v>380</v>
      </c>
      <c r="F417" s="488">
        <v>0</v>
      </c>
      <c r="G417" s="479">
        <f t="shared" ref="G417:G424" si="95">(E417-D417)</f>
        <v>-3.75</v>
      </c>
      <c r="H417" s="488">
        <f t="shared" ref="H417:H424" si="96">IF(G417&lt;0,-1,0)</f>
        <v>-1</v>
      </c>
      <c r="I417" s="489">
        <f t="shared" ref="I417:I424" si="97">IF(G417&gt;0,1,0)</f>
        <v>0</v>
      </c>
      <c r="J417" s="489">
        <f t="shared" ref="J417:J424" si="98">IF(G417=0,1,0)</f>
        <v>0</v>
      </c>
      <c r="K417" s="489">
        <f t="shared" ref="K417:K424" si="99">IF(AND(D417=E417,F417&gt;0),1,0)</f>
        <v>0</v>
      </c>
      <c r="M417" s="489">
        <f t="shared" ref="M417:M424" si="100">LOG(E417)</f>
        <v>2.5797835966168101</v>
      </c>
      <c r="N417" s="488">
        <v>0</v>
      </c>
      <c r="O417" s="423">
        <f t="shared" ref="O417:O424" si="101">(E417*F417)</f>
        <v>0</v>
      </c>
    </row>
    <row r="418" spans="1:15" ht="15.75">
      <c r="A418" s="472" t="s">
        <v>168</v>
      </c>
      <c r="B418" s="473" t="s">
        <v>620</v>
      </c>
      <c r="C418" s="484"/>
      <c r="D418" s="499">
        <v>126.5</v>
      </c>
      <c r="E418" s="499">
        <v>126.5</v>
      </c>
      <c r="F418" s="488">
        <v>0</v>
      </c>
      <c r="G418" s="479">
        <f t="shared" si="95"/>
        <v>0</v>
      </c>
      <c r="H418" s="488">
        <f t="shared" si="96"/>
        <v>0</v>
      </c>
      <c r="I418" s="489">
        <f t="shared" si="97"/>
        <v>0</v>
      </c>
      <c r="J418" s="489">
        <f t="shared" si="98"/>
        <v>1</v>
      </c>
      <c r="K418" s="489">
        <f t="shared" si="99"/>
        <v>0</v>
      </c>
      <c r="M418" s="489">
        <f t="shared" si="100"/>
        <v>2.1020905255118367</v>
      </c>
      <c r="N418" s="488">
        <v>0</v>
      </c>
      <c r="O418" s="423">
        <f t="shared" si="101"/>
        <v>0</v>
      </c>
    </row>
    <row r="419" spans="1:15" ht="15.75">
      <c r="A419" s="472" t="s">
        <v>1232</v>
      </c>
      <c r="B419" s="473" t="s">
        <v>621</v>
      </c>
      <c r="C419" s="484"/>
      <c r="D419" s="499">
        <v>271.02999999999997</v>
      </c>
      <c r="E419" s="499">
        <v>283.23</v>
      </c>
      <c r="F419" s="488">
        <v>0</v>
      </c>
      <c r="G419" s="479">
        <f t="shared" si="95"/>
        <v>12.200000000000045</v>
      </c>
      <c r="H419" s="488">
        <f t="shared" si="96"/>
        <v>0</v>
      </c>
      <c r="I419" s="489">
        <f t="shared" si="97"/>
        <v>1</v>
      </c>
      <c r="J419" s="489">
        <f t="shared" si="98"/>
        <v>0</v>
      </c>
      <c r="K419" s="489">
        <f t="shared" si="99"/>
        <v>0</v>
      </c>
      <c r="M419" s="489">
        <f t="shared" si="100"/>
        <v>2.4521392523525454</v>
      </c>
      <c r="N419" s="488">
        <v>0</v>
      </c>
      <c r="O419" s="423">
        <f t="shared" si="101"/>
        <v>0</v>
      </c>
    </row>
    <row r="420" spans="1:15" ht="15.75">
      <c r="A420" s="472" t="s">
        <v>1120</v>
      </c>
      <c r="B420" s="473" t="s">
        <v>804</v>
      </c>
      <c r="C420" s="484"/>
      <c r="D420" s="499">
        <v>8.0299999999999994</v>
      </c>
      <c r="E420" s="499">
        <v>8.66</v>
      </c>
      <c r="F420" s="488">
        <v>0</v>
      </c>
      <c r="G420" s="479">
        <f t="shared" si="95"/>
        <v>0.63000000000000078</v>
      </c>
      <c r="H420" s="488">
        <f t="shared" si="96"/>
        <v>0</v>
      </c>
      <c r="I420" s="489">
        <f t="shared" si="97"/>
        <v>1</v>
      </c>
      <c r="J420" s="489">
        <f t="shared" si="98"/>
        <v>0</v>
      </c>
      <c r="K420" s="489">
        <f t="shared" si="99"/>
        <v>0</v>
      </c>
      <c r="M420" s="489">
        <f t="shared" si="100"/>
        <v>0.9375178920173467</v>
      </c>
      <c r="N420" s="488">
        <v>0</v>
      </c>
      <c r="O420" s="423">
        <f t="shared" si="101"/>
        <v>0</v>
      </c>
    </row>
    <row r="421" spans="1:15" ht="15.75">
      <c r="A421" s="472" t="s">
        <v>1234</v>
      </c>
      <c r="B421" s="473" t="s">
        <v>622</v>
      </c>
      <c r="C421" s="484"/>
      <c r="D421" s="499">
        <v>131</v>
      </c>
      <c r="E421" s="499">
        <v>131</v>
      </c>
      <c r="F421" s="488">
        <v>0</v>
      </c>
      <c r="G421" s="479">
        <f t="shared" si="95"/>
        <v>0</v>
      </c>
      <c r="H421" s="488">
        <f t="shared" si="96"/>
        <v>0</v>
      </c>
      <c r="I421" s="489">
        <f t="shared" si="97"/>
        <v>0</v>
      </c>
      <c r="J421" s="489">
        <f t="shared" si="98"/>
        <v>1</v>
      </c>
      <c r="K421" s="489">
        <f t="shared" si="99"/>
        <v>0</v>
      </c>
      <c r="M421" s="489">
        <f t="shared" si="100"/>
        <v>2.1172712956557644</v>
      </c>
      <c r="N421" s="488">
        <v>0</v>
      </c>
      <c r="O421" s="423">
        <f t="shared" si="101"/>
        <v>0</v>
      </c>
    </row>
    <row r="422" spans="1:15" ht="15.75">
      <c r="A422" s="472" t="s">
        <v>106</v>
      </c>
      <c r="B422" s="473" t="s">
        <v>623</v>
      </c>
      <c r="C422" s="484"/>
      <c r="D422" s="499">
        <v>55.44</v>
      </c>
      <c r="E422" s="499">
        <v>58.21</v>
      </c>
      <c r="F422" s="488">
        <v>0</v>
      </c>
      <c r="G422" s="479">
        <f>(E422-D422)</f>
        <v>2.7700000000000031</v>
      </c>
      <c r="H422" s="488">
        <f t="shared" si="96"/>
        <v>0</v>
      </c>
      <c r="I422" s="489">
        <f t="shared" si="97"/>
        <v>1</v>
      </c>
      <c r="J422" s="489">
        <f t="shared" si="98"/>
        <v>0</v>
      </c>
      <c r="K422" s="489">
        <f t="shared" si="99"/>
        <v>0</v>
      </c>
      <c r="M422" s="489">
        <f t="shared" si="100"/>
        <v>1.7649975992848805</v>
      </c>
      <c r="N422" s="488">
        <v>0</v>
      </c>
      <c r="O422" s="423">
        <f t="shared" si="101"/>
        <v>0</v>
      </c>
    </row>
    <row r="423" spans="1:15" ht="15.75">
      <c r="A423" s="472" t="s">
        <v>1121</v>
      </c>
      <c r="B423" s="473" t="s">
        <v>915</v>
      </c>
      <c r="C423" s="484"/>
      <c r="D423" s="499">
        <v>32.049999999999997</v>
      </c>
      <c r="E423" s="499">
        <v>33.65</v>
      </c>
      <c r="F423" s="488">
        <v>0</v>
      </c>
      <c r="G423" s="479">
        <f>(E423-D423)</f>
        <v>1.6000000000000014</v>
      </c>
      <c r="H423" s="488">
        <f t="shared" si="96"/>
        <v>0</v>
      </c>
      <c r="I423" s="489">
        <f t="shared" si="97"/>
        <v>1</v>
      </c>
      <c r="J423" s="489">
        <f t="shared" si="98"/>
        <v>0</v>
      </c>
      <c r="K423" s="489">
        <f t="shared" si="99"/>
        <v>0</v>
      </c>
      <c r="M423" s="489">
        <f t="shared" si="100"/>
        <v>1.5269850685599957</v>
      </c>
      <c r="N423" s="488">
        <v>0</v>
      </c>
      <c r="O423" s="423">
        <f t="shared" si="101"/>
        <v>0</v>
      </c>
    </row>
    <row r="424" spans="1:15" ht="15.75">
      <c r="A424" s="472" t="s">
        <v>1233</v>
      </c>
      <c r="B424" s="473" t="s">
        <v>624</v>
      </c>
      <c r="C424" s="483"/>
      <c r="D424" s="499">
        <v>9969.67</v>
      </c>
      <c r="E424" s="499">
        <v>9969.67</v>
      </c>
      <c r="F424" s="488">
        <v>0</v>
      </c>
      <c r="G424" s="479">
        <f t="shared" si="95"/>
        <v>0</v>
      </c>
      <c r="H424" s="488">
        <f t="shared" si="96"/>
        <v>0</v>
      </c>
      <c r="I424" s="489">
        <f t="shared" si="97"/>
        <v>0</v>
      </c>
      <c r="J424" s="489">
        <f t="shared" si="98"/>
        <v>1</v>
      </c>
      <c r="K424" s="489">
        <f t="shared" si="99"/>
        <v>0</v>
      </c>
      <c r="M424" s="489">
        <f t="shared" si="100"/>
        <v>3.9986807832313218</v>
      </c>
      <c r="N424" s="488">
        <v>0</v>
      </c>
      <c r="O424" s="423">
        <f t="shared" si="101"/>
        <v>0</v>
      </c>
    </row>
    <row r="425" spans="1:15" ht="15.75">
      <c r="C425" s="504"/>
      <c r="D425" s="506"/>
      <c r="E425" s="506"/>
      <c r="F425" s="507"/>
      <c r="G425" s="479"/>
      <c r="H425" s="488"/>
      <c r="I425" s="489"/>
      <c r="J425" s="489"/>
      <c r="K425" s="489"/>
      <c r="M425" s="471" t="s">
        <v>77</v>
      </c>
      <c r="N425" s="507"/>
    </row>
    <row r="426" spans="1:15" ht="15.75">
      <c r="A426" s="469" t="s">
        <v>102</v>
      </c>
      <c r="B426" s="470"/>
      <c r="C426" s="483"/>
      <c r="D426" s="506"/>
      <c r="E426" s="506"/>
      <c r="F426" s="507" t="s">
        <v>77</v>
      </c>
      <c r="G426" s="479"/>
      <c r="H426" s="488"/>
      <c r="I426" s="489"/>
      <c r="J426" s="489"/>
      <c r="K426" s="489" t="s">
        <v>77</v>
      </c>
      <c r="M426" s="471" t="s">
        <v>77</v>
      </c>
      <c r="N426" s="507" t="s">
        <v>77</v>
      </c>
      <c r="O426" s="423" t="s">
        <v>77</v>
      </c>
    </row>
    <row r="427" spans="1:15" ht="15.75">
      <c r="C427" s="484"/>
      <c r="D427" s="506"/>
      <c r="E427" s="506"/>
      <c r="F427" s="507" t="s">
        <v>77</v>
      </c>
      <c r="G427" s="424"/>
      <c r="H427" s="488"/>
      <c r="I427" s="489"/>
      <c r="J427" s="489"/>
      <c r="K427" s="489" t="s">
        <v>77</v>
      </c>
      <c r="M427" s="471" t="s">
        <v>77</v>
      </c>
      <c r="N427" s="507" t="s">
        <v>77</v>
      </c>
      <c r="O427" s="423" t="s">
        <v>77</v>
      </c>
    </row>
    <row r="428" spans="1:15" ht="15.75">
      <c r="A428" s="472" t="s">
        <v>1122</v>
      </c>
      <c r="B428" s="473" t="s">
        <v>625</v>
      </c>
      <c r="C428" s="484"/>
      <c r="D428" s="499">
        <v>4.03</v>
      </c>
      <c r="E428" s="499">
        <v>4</v>
      </c>
      <c r="F428" s="488">
        <v>0</v>
      </c>
      <c r="G428" s="479">
        <f>(E428-D428)</f>
        <v>-3.0000000000000249E-2</v>
      </c>
      <c r="H428" s="488">
        <f>IF(G428&lt;0,-1,0)</f>
        <v>-1</v>
      </c>
      <c r="I428" s="489">
        <f>IF(G428&gt;0,1,0)</f>
        <v>0</v>
      </c>
      <c r="J428" s="489">
        <f>IF(G428=0,1,0)</f>
        <v>0</v>
      </c>
      <c r="K428" s="489">
        <f>IF(AND(D428=E428,F428&gt;0),1,0)</f>
        <v>0</v>
      </c>
      <c r="M428" s="489">
        <f>LOG(E428)</f>
        <v>0.6020599913279624</v>
      </c>
      <c r="N428" s="488">
        <v>0</v>
      </c>
      <c r="O428" s="423">
        <f>(E428*F428)</f>
        <v>0</v>
      </c>
    </row>
    <row r="429" spans="1:15" ht="15.75">
      <c r="A429" s="472" t="s">
        <v>1123</v>
      </c>
      <c r="B429" s="473" t="s">
        <v>626</v>
      </c>
      <c r="C429" s="484"/>
      <c r="D429" s="499">
        <v>8.9499999999999993</v>
      </c>
      <c r="E429" s="499">
        <v>9</v>
      </c>
      <c r="F429" s="488">
        <v>0</v>
      </c>
      <c r="G429" s="479">
        <f>(E429-D429)</f>
        <v>5.0000000000000711E-2</v>
      </c>
      <c r="H429" s="488">
        <f>IF(G429&lt;0,-1,0)</f>
        <v>0</v>
      </c>
      <c r="I429" s="489">
        <f>IF(G429&gt;0,1,0)</f>
        <v>1</v>
      </c>
      <c r="J429" s="489">
        <f>IF(G429=0,1,0)</f>
        <v>0</v>
      </c>
      <c r="K429" s="489">
        <f>IF(AND(D429=E429,F429&gt;0),1,0)</f>
        <v>0</v>
      </c>
      <c r="M429" s="489">
        <f>LOG(E429)</f>
        <v>0.95424250943932487</v>
      </c>
      <c r="N429" s="488">
        <v>0</v>
      </c>
      <c r="O429" s="423">
        <f>(E429*F429)</f>
        <v>0</v>
      </c>
    </row>
    <row r="430" spans="1:15" ht="15.75">
      <c r="A430" s="472" t="s">
        <v>1124</v>
      </c>
      <c r="B430" s="473" t="s">
        <v>627</v>
      </c>
      <c r="C430" s="483"/>
      <c r="D430" s="499">
        <v>18.47</v>
      </c>
      <c r="E430" s="499">
        <v>19.05</v>
      </c>
      <c r="F430" s="488">
        <v>0</v>
      </c>
      <c r="G430" s="479">
        <f>(E430-D430)</f>
        <v>0.58000000000000185</v>
      </c>
      <c r="H430" s="488">
        <f>IF(G430&lt;0,-1,0)</f>
        <v>0</v>
      </c>
      <c r="I430" s="489">
        <f>IF(G430&gt;0,1,0)</f>
        <v>1</v>
      </c>
      <c r="J430" s="489">
        <f>IF(G430=0,1,0)</f>
        <v>0</v>
      </c>
      <c r="K430" s="489">
        <f>IF(AND(D430=E430,F430&gt;0),1,0)</f>
        <v>0</v>
      </c>
      <c r="M430" s="489">
        <f>LOG(E430)</f>
        <v>1.2798949800116382</v>
      </c>
      <c r="N430" s="488">
        <v>0</v>
      </c>
      <c r="O430" s="423">
        <f>(E430*F430)</f>
        <v>0</v>
      </c>
    </row>
    <row r="431" spans="1:15" ht="15.75">
      <c r="C431" s="504"/>
      <c r="D431" s="506"/>
      <c r="E431" s="506"/>
      <c r="F431" s="507" t="s">
        <v>77</v>
      </c>
      <c r="G431" s="479"/>
      <c r="H431" s="488"/>
      <c r="I431" s="489"/>
      <c r="J431" s="489"/>
      <c r="K431" s="489" t="s">
        <v>77</v>
      </c>
      <c r="M431" s="471" t="s">
        <v>77</v>
      </c>
      <c r="N431" s="507" t="s">
        <v>77</v>
      </c>
    </row>
    <row r="432" spans="1:15" ht="15.75">
      <c r="A432" s="469" t="s">
        <v>103</v>
      </c>
      <c r="B432" s="470"/>
      <c r="C432" s="483"/>
      <c r="D432" s="506"/>
      <c r="E432" s="506"/>
      <c r="F432" s="507" t="s">
        <v>77</v>
      </c>
      <c r="G432" s="479"/>
      <c r="H432" s="488"/>
      <c r="I432" s="489"/>
      <c r="J432" s="489"/>
      <c r="K432" s="489" t="s">
        <v>77</v>
      </c>
      <c r="M432" s="471" t="s">
        <v>77</v>
      </c>
      <c r="N432" s="507" t="s">
        <v>77</v>
      </c>
    </row>
    <row r="433" spans="1:19" ht="15.75">
      <c r="C433" s="484"/>
      <c r="D433" s="506" t="s">
        <v>77</v>
      </c>
      <c r="E433" s="506" t="s">
        <v>77</v>
      </c>
      <c r="F433" s="507" t="s">
        <v>77</v>
      </c>
      <c r="G433" s="479"/>
      <c r="H433" s="488"/>
      <c r="I433" s="489"/>
      <c r="J433" s="489"/>
      <c r="K433" s="489" t="s">
        <v>77</v>
      </c>
      <c r="M433" s="471" t="s">
        <v>77</v>
      </c>
      <c r="N433" s="507" t="s">
        <v>77</v>
      </c>
    </row>
    <row r="434" spans="1:19" ht="15.75">
      <c r="A434" s="472" t="s">
        <v>1258</v>
      </c>
      <c r="B434" s="473" t="s">
        <v>628</v>
      </c>
      <c r="C434" s="484"/>
      <c r="D434" s="499">
        <v>12.99</v>
      </c>
      <c r="E434" s="499">
        <v>12.99</v>
      </c>
      <c r="F434" s="488">
        <v>0</v>
      </c>
      <c r="G434" s="479">
        <f t="shared" ref="G434:G440" si="102">(E434-D434)</f>
        <v>0</v>
      </c>
      <c r="H434" s="488">
        <f t="shared" ref="H434:H440" si="103">IF(G434&lt;0,-1,0)</f>
        <v>0</v>
      </c>
      <c r="I434" s="489">
        <f t="shared" ref="I434:I439" si="104">IF(G434&gt;0,1,0)</f>
        <v>0</v>
      </c>
      <c r="J434" s="489">
        <f t="shared" ref="J434:J439" si="105">IF(G434=0,1,0)</f>
        <v>1</v>
      </c>
      <c r="K434" s="489">
        <f t="shared" ref="K434:K440" si="106">IF(AND(D434=E434,F434&gt;0),1,0)</f>
        <v>0</v>
      </c>
      <c r="M434" s="489">
        <f t="shared" ref="M434:M440" si="107">LOG(E434)</f>
        <v>1.1136091510730279</v>
      </c>
      <c r="N434" s="488">
        <v>0</v>
      </c>
      <c r="O434" s="423">
        <f t="shared" ref="O434:O440" si="108">(E434*F434)</f>
        <v>0</v>
      </c>
    </row>
    <row r="435" spans="1:19" ht="15.75">
      <c r="A435" s="472" t="s">
        <v>1125</v>
      </c>
      <c r="B435" s="473" t="s">
        <v>629</v>
      </c>
      <c r="C435" s="484"/>
      <c r="D435" s="499">
        <v>20</v>
      </c>
      <c r="E435" s="499">
        <v>20</v>
      </c>
      <c r="F435" s="488">
        <v>0</v>
      </c>
      <c r="G435" s="479">
        <f t="shared" si="102"/>
        <v>0</v>
      </c>
      <c r="H435" s="488">
        <f t="shared" si="103"/>
        <v>0</v>
      </c>
      <c r="I435" s="489">
        <f t="shared" si="104"/>
        <v>0</v>
      </c>
      <c r="J435" s="489">
        <f t="shared" si="105"/>
        <v>1</v>
      </c>
      <c r="K435" s="489">
        <f t="shared" si="106"/>
        <v>0</v>
      </c>
      <c r="M435" s="489">
        <f t="shared" si="107"/>
        <v>1.3010299956639813</v>
      </c>
      <c r="N435" s="488">
        <v>0</v>
      </c>
      <c r="O435" s="423">
        <f t="shared" si="108"/>
        <v>0</v>
      </c>
    </row>
    <row r="436" spans="1:19" ht="15.75">
      <c r="A436" s="472" t="s">
        <v>1126</v>
      </c>
      <c r="B436" s="473" t="s">
        <v>630</v>
      </c>
      <c r="C436" s="484"/>
      <c r="D436" s="499">
        <v>4</v>
      </c>
      <c r="E436" s="499">
        <v>4.6100000000000003</v>
      </c>
      <c r="F436" s="488">
        <v>0</v>
      </c>
      <c r="G436" s="479">
        <f t="shared" si="102"/>
        <v>0.61000000000000032</v>
      </c>
      <c r="H436" s="488">
        <f t="shared" si="103"/>
        <v>0</v>
      </c>
      <c r="I436" s="489">
        <f t="shared" si="104"/>
        <v>1</v>
      </c>
      <c r="J436" s="489">
        <f t="shared" si="105"/>
        <v>0</v>
      </c>
      <c r="K436" s="489">
        <f t="shared" si="106"/>
        <v>0</v>
      </c>
      <c r="M436" s="489">
        <f t="shared" si="107"/>
        <v>0.6637009253896482</v>
      </c>
      <c r="N436" s="488">
        <v>0</v>
      </c>
      <c r="O436" s="423">
        <f t="shared" si="108"/>
        <v>0</v>
      </c>
    </row>
    <row r="437" spans="1:19" ht="15.75">
      <c r="A437" s="472" t="s">
        <v>1216</v>
      </c>
      <c r="B437" s="473" t="s">
        <v>631</v>
      </c>
      <c r="C437" s="504"/>
      <c r="D437" s="499">
        <v>41.65</v>
      </c>
      <c r="E437" s="499">
        <v>41.65</v>
      </c>
      <c r="F437" s="488">
        <v>0</v>
      </c>
      <c r="G437" s="479">
        <f t="shared" si="102"/>
        <v>0</v>
      </c>
      <c r="H437" s="488">
        <f t="shared" si="103"/>
        <v>0</v>
      </c>
      <c r="I437" s="489">
        <f t="shared" si="104"/>
        <v>0</v>
      </c>
      <c r="J437" s="489">
        <f t="shared" si="105"/>
        <v>1</v>
      </c>
      <c r="K437" s="489">
        <f t="shared" si="106"/>
        <v>0</v>
      </c>
      <c r="M437" s="489">
        <f t="shared" si="107"/>
        <v>1.6196150057428065</v>
      </c>
      <c r="N437" s="488">
        <v>0</v>
      </c>
      <c r="O437" s="423">
        <f t="shared" si="108"/>
        <v>0</v>
      </c>
    </row>
    <row r="438" spans="1:19" ht="15.75">
      <c r="A438" s="472" t="s">
        <v>1127</v>
      </c>
      <c r="B438" s="473" t="s">
        <v>632</v>
      </c>
      <c r="C438" s="484"/>
      <c r="D438" s="499">
        <v>13.5</v>
      </c>
      <c r="E438" s="499">
        <v>13.5</v>
      </c>
      <c r="F438" s="488">
        <v>0</v>
      </c>
      <c r="G438" s="479">
        <f t="shared" si="102"/>
        <v>0</v>
      </c>
      <c r="H438" s="488">
        <f t="shared" si="103"/>
        <v>0</v>
      </c>
      <c r="I438" s="489">
        <f t="shared" si="104"/>
        <v>0</v>
      </c>
      <c r="J438" s="489">
        <f t="shared" si="105"/>
        <v>1</v>
      </c>
      <c r="K438" s="489">
        <f t="shared" si="106"/>
        <v>0</v>
      </c>
      <c r="M438" s="489">
        <f t="shared" si="107"/>
        <v>1.1303337684950061</v>
      </c>
      <c r="N438" s="488">
        <v>0</v>
      </c>
      <c r="O438" s="423">
        <f t="shared" si="108"/>
        <v>0</v>
      </c>
    </row>
    <row r="439" spans="1:19" ht="15.75">
      <c r="A439" s="472" t="s">
        <v>341</v>
      </c>
      <c r="B439" s="473" t="s">
        <v>633</v>
      </c>
      <c r="C439" s="484"/>
      <c r="D439" s="499">
        <v>192.97</v>
      </c>
      <c r="E439" s="499">
        <v>197</v>
      </c>
      <c r="F439" s="488">
        <v>0</v>
      </c>
      <c r="G439" s="479">
        <f t="shared" si="102"/>
        <v>4.0300000000000011</v>
      </c>
      <c r="H439" s="488">
        <f t="shared" si="103"/>
        <v>0</v>
      </c>
      <c r="I439" s="489">
        <f t="shared" si="104"/>
        <v>1</v>
      </c>
      <c r="J439" s="489">
        <f t="shared" si="105"/>
        <v>0</v>
      </c>
      <c r="K439" s="489">
        <f t="shared" si="106"/>
        <v>0</v>
      </c>
      <c r="M439" s="489">
        <f t="shared" si="107"/>
        <v>2.2944662261615929</v>
      </c>
      <c r="N439" s="488">
        <v>0</v>
      </c>
      <c r="O439" s="423">
        <f t="shared" si="108"/>
        <v>0</v>
      </c>
    </row>
    <row r="440" spans="1:19" ht="15.75">
      <c r="A440" s="472" t="s">
        <v>299</v>
      </c>
      <c r="B440" s="473" t="s">
        <v>940</v>
      </c>
      <c r="D440" s="499">
        <v>8.8000000000000007</v>
      </c>
      <c r="E440" s="499">
        <v>8.8000000000000007</v>
      </c>
      <c r="F440" s="488">
        <v>0</v>
      </c>
      <c r="G440" s="479">
        <f t="shared" si="102"/>
        <v>0</v>
      </c>
      <c r="H440" s="488">
        <f t="shared" si="103"/>
        <v>0</v>
      </c>
      <c r="I440" s="489">
        <f>IF(G440&gt;0,1,0)</f>
        <v>0</v>
      </c>
      <c r="J440" s="489">
        <f>IF(G440=0,1,0)</f>
        <v>1</v>
      </c>
      <c r="K440" s="489">
        <f t="shared" si="106"/>
        <v>0</v>
      </c>
      <c r="M440" s="489">
        <f t="shared" si="107"/>
        <v>0.94448267215016868</v>
      </c>
      <c r="N440" s="488">
        <v>0</v>
      </c>
      <c r="O440" s="423">
        <f t="shared" si="108"/>
        <v>0</v>
      </c>
    </row>
    <row r="441" spans="1:19" ht="15.75">
      <c r="D441" s="429"/>
      <c r="F441" s="488" t="s">
        <v>77</v>
      </c>
      <c r="G441" s="424"/>
      <c r="H441" s="488"/>
      <c r="I441" s="489">
        <v>0</v>
      </c>
      <c r="J441" s="489"/>
      <c r="K441" s="489"/>
      <c r="M441" s="489" t="s">
        <v>77</v>
      </c>
      <c r="N441" s="488" t="s">
        <v>77</v>
      </c>
      <c r="O441" s="423">
        <v>0</v>
      </c>
    </row>
    <row r="442" spans="1:19" ht="15.75">
      <c r="A442" s="518" t="s">
        <v>1128</v>
      </c>
      <c r="B442" s="519"/>
      <c r="D442" s="528" t="s">
        <v>77</v>
      </c>
      <c r="E442" s="528" t="s">
        <v>77</v>
      </c>
      <c r="F442" s="488" t="s">
        <v>77</v>
      </c>
      <c r="G442" s="424"/>
      <c r="I442" s="423">
        <v>0</v>
      </c>
      <c r="J442" s="423">
        <v>0</v>
      </c>
      <c r="K442" s="489">
        <v>0</v>
      </c>
      <c r="M442" s="489" t="s">
        <v>77</v>
      </c>
      <c r="N442" s="488" t="s">
        <v>77</v>
      </c>
      <c r="O442" s="529">
        <f>SUM(O3:O441)</f>
        <v>1139200</v>
      </c>
      <c r="P442" s="517"/>
    </row>
    <row r="443" spans="1:19" ht="15.75">
      <c r="A443" s="518" t="s">
        <v>1129</v>
      </c>
      <c r="B443" s="519"/>
      <c r="D443" s="530" t="s">
        <v>77</v>
      </c>
      <c r="E443" s="530" t="s">
        <v>77</v>
      </c>
      <c r="F443" s="423" t="s">
        <v>77</v>
      </c>
      <c r="G443" s="424"/>
      <c r="I443" s="489">
        <v>0</v>
      </c>
      <c r="J443" s="489">
        <v>0</v>
      </c>
      <c r="K443" s="489">
        <v>0</v>
      </c>
      <c r="N443" s="423" t="s">
        <v>77</v>
      </c>
    </row>
    <row r="444" spans="1:19" ht="15.75">
      <c r="D444" s="429"/>
      <c r="F444" s="423" t="s">
        <v>77</v>
      </c>
      <c r="G444" s="424"/>
      <c r="K444" s="489">
        <v>0</v>
      </c>
      <c r="N444" s="423" t="s">
        <v>77</v>
      </c>
    </row>
    <row r="445" spans="1:19" ht="15.75">
      <c r="A445" s="427" t="s">
        <v>1130</v>
      </c>
      <c r="B445" s="428" t="s">
        <v>1131</v>
      </c>
      <c r="D445" s="528">
        <v>5000</v>
      </c>
      <c r="E445" s="528">
        <v>5000</v>
      </c>
      <c r="F445" s="423">
        <v>0</v>
      </c>
      <c r="G445" s="479">
        <f>(E445-D445)</f>
        <v>0</v>
      </c>
      <c r="K445" s="489"/>
      <c r="M445" s="489" t="e">
        <f>(10^#REF!)</f>
        <v>#REF!</v>
      </c>
      <c r="N445" s="423">
        <v>0</v>
      </c>
      <c r="O445" s="423">
        <v>0</v>
      </c>
    </row>
    <row r="446" spans="1:19" ht="15.75">
      <c r="A446" s="427" t="s">
        <v>1132</v>
      </c>
      <c r="B446" s="428" t="s">
        <v>1133</v>
      </c>
      <c r="D446" s="528">
        <v>100</v>
      </c>
      <c r="E446" s="528">
        <v>100</v>
      </c>
      <c r="F446" s="423">
        <v>0</v>
      </c>
      <c r="G446" s="479">
        <f>(E446-D446)</f>
        <v>0</v>
      </c>
      <c r="K446" s="489"/>
      <c r="P446" s="423" t="s">
        <v>634</v>
      </c>
      <c r="Q446" s="517">
        <f>SUM(Q3:Q444)</f>
        <v>1553077400537</v>
      </c>
      <c r="S446" s="531">
        <f>Q446/3170.98*1000</f>
        <v>489778365217.37762</v>
      </c>
    </row>
    <row r="447" spans="1:19" ht="15.75">
      <c r="A447" s="427" t="s">
        <v>1134</v>
      </c>
      <c r="B447" s="428" t="s">
        <v>1135</v>
      </c>
      <c r="D447" s="528">
        <v>100</v>
      </c>
      <c r="E447" s="528">
        <v>100</v>
      </c>
      <c r="F447" s="423">
        <v>0</v>
      </c>
      <c r="G447" s="479">
        <f>(E447-D447)</f>
        <v>0</v>
      </c>
      <c r="K447" s="489"/>
      <c r="Q447" s="517"/>
    </row>
    <row r="448" spans="1:19" ht="15.75">
      <c r="A448" s="427" t="s">
        <v>1136</v>
      </c>
      <c r="B448" s="428" t="s">
        <v>1137</v>
      </c>
      <c r="D448" s="528">
        <v>100</v>
      </c>
      <c r="E448" s="528">
        <v>100</v>
      </c>
      <c r="F448" s="423">
        <v>0</v>
      </c>
      <c r="G448" s="479">
        <f>(E448-D448)</f>
        <v>0</v>
      </c>
      <c r="K448" s="489"/>
      <c r="Q448" s="517"/>
    </row>
    <row r="449" spans="1:17" ht="15.75">
      <c r="D449" s="528"/>
      <c r="E449" s="528"/>
      <c r="G449" s="479"/>
      <c r="K449" s="489"/>
      <c r="Q449" s="517"/>
    </row>
    <row r="450" spans="1:17" ht="18.75">
      <c r="A450" s="532" t="s">
        <v>1138</v>
      </c>
      <c r="D450" s="429"/>
      <c r="F450" s="488"/>
      <c r="G450" s="424"/>
      <c r="K450" s="489"/>
      <c r="M450" s="489"/>
      <c r="N450" s="488"/>
      <c r="P450" s="423" t="s">
        <v>1139</v>
      </c>
      <c r="Q450" s="533">
        <v>485400374219.01001</v>
      </c>
    </row>
    <row r="451" spans="1:17" ht="18.75">
      <c r="A451" s="532"/>
      <c r="D451" s="429"/>
      <c r="F451" s="488"/>
      <c r="G451" s="424"/>
      <c r="K451" s="489"/>
      <c r="M451" s="489"/>
      <c r="N451" s="488"/>
      <c r="Q451" s="517"/>
    </row>
    <row r="452" spans="1:17" ht="15.75">
      <c r="A452" s="427" t="s">
        <v>1274</v>
      </c>
      <c r="D452" s="534">
        <v>44.5</v>
      </c>
      <c r="E452" s="534">
        <v>46</v>
      </c>
      <c r="F452" s="423">
        <v>0</v>
      </c>
      <c r="G452" s="479">
        <f t="shared" ref="G452:G456" si="109">(E452-D452)</f>
        <v>1.5</v>
      </c>
      <c r="K452" s="489"/>
      <c r="M452" s="489"/>
      <c r="N452" s="488"/>
      <c r="P452" s="423" t="s">
        <v>635</v>
      </c>
      <c r="Q452" s="535">
        <f>(Q446/Q450)*1000</f>
        <v>3199.5801466693142</v>
      </c>
    </row>
    <row r="453" spans="1:17" ht="15.75">
      <c r="A453" s="427" t="s">
        <v>1275</v>
      </c>
      <c r="D453" s="534">
        <v>184.65</v>
      </c>
      <c r="E453" s="534">
        <v>186.98</v>
      </c>
      <c r="F453" s="423">
        <v>0</v>
      </c>
      <c r="G453" s="479">
        <f t="shared" si="109"/>
        <v>2.3299999999999841</v>
      </c>
    </row>
    <row r="454" spans="1:17" ht="15.75">
      <c r="A454" s="427" t="s">
        <v>1276</v>
      </c>
      <c r="D454" s="534">
        <v>15.6</v>
      </c>
      <c r="E454" s="534">
        <v>16.170000000000002</v>
      </c>
      <c r="F454" s="423">
        <v>0</v>
      </c>
      <c r="G454" s="479">
        <f t="shared" si="109"/>
        <v>0.57000000000000206</v>
      </c>
    </row>
    <row r="455" spans="1:17" ht="15.75">
      <c r="A455" s="427" t="s">
        <v>1277</v>
      </c>
      <c r="D455" s="534">
        <v>220.5</v>
      </c>
      <c r="E455" s="534">
        <v>223.5</v>
      </c>
      <c r="F455" s="423">
        <v>0</v>
      </c>
      <c r="G455" s="479">
        <f t="shared" si="109"/>
        <v>3</v>
      </c>
    </row>
    <row r="456" spans="1:17" ht="15.75">
      <c r="A456" s="427" t="s">
        <v>1278</v>
      </c>
      <c r="D456" s="534">
        <v>37.950000000000003</v>
      </c>
      <c r="E456" s="534">
        <v>38.299999999999997</v>
      </c>
      <c r="F456" s="423">
        <v>0</v>
      </c>
      <c r="G456" s="479">
        <f t="shared" si="109"/>
        <v>0.34999999999999432</v>
      </c>
    </row>
    <row r="457" spans="1:17" ht="15.75">
      <c r="D457" s="429"/>
    </row>
    <row r="458" spans="1:17" ht="15.75">
      <c r="D458" s="429"/>
    </row>
    <row r="459" spans="1:17" ht="15.75">
      <c r="D459" s="429"/>
    </row>
    <row r="460" spans="1:17" ht="15.75">
      <c r="D460" s="429"/>
    </row>
    <row r="461" spans="1:17" ht="15.75">
      <c r="D461" s="429"/>
    </row>
    <row r="462" spans="1:17" ht="15.75">
      <c r="D462" s="534"/>
      <c r="E462" s="534"/>
      <c r="G462" s="479"/>
    </row>
    <row r="463" spans="1:17" ht="15.75">
      <c r="D463" s="429"/>
      <c r="G463" s="424"/>
    </row>
    <row r="464" spans="1:17" ht="15.75">
      <c r="D464" s="429"/>
    </row>
    <row r="465" spans="4:7" ht="15.75">
      <c r="D465" s="429"/>
      <c r="G465" s="535">
        <f>MAX(G54:G446)</f>
        <v>12.200000000000045</v>
      </c>
    </row>
    <row r="466" spans="4:7" ht="15.75">
      <c r="D466" s="429"/>
      <c r="G466" s="424"/>
    </row>
    <row r="467" spans="4:7" ht="15.75">
      <c r="D467" s="429"/>
      <c r="G467" s="424">
        <f>MIN(G56:G463)</f>
        <v>-10</v>
      </c>
    </row>
    <row r="468" spans="4:7" ht="15.75">
      <c r="D468" s="429"/>
    </row>
    <row r="469" spans="4:7" ht="15.75">
      <c r="D469" s="429"/>
      <c r="G469" s="424"/>
    </row>
    <row r="470" spans="4:7" ht="15.75">
      <c r="D470" s="429"/>
    </row>
    <row r="471" spans="4:7" ht="15.75">
      <c r="D471" s="429"/>
    </row>
    <row r="472" spans="4:7" ht="15.75">
      <c r="D472" s="429"/>
    </row>
    <row r="473" spans="4:7" ht="15.75">
      <c r="D473" s="429"/>
    </row>
    <row r="474" spans="4:7" ht="15.75">
      <c r="D474" s="429"/>
    </row>
    <row r="475" spans="4:7" ht="15.75">
      <c r="D475" s="429"/>
    </row>
    <row r="476" spans="4:7" ht="15.75">
      <c r="D476" s="429"/>
    </row>
    <row r="477" spans="4:7" ht="15.75">
      <c r="D477" s="429"/>
    </row>
    <row r="478" spans="4:7" ht="15.75">
      <c r="D478" s="429"/>
    </row>
    <row r="479" spans="4:7" ht="15.75">
      <c r="D479" s="429"/>
    </row>
    <row r="480" spans="4:7" ht="15.75">
      <c r="D480" s="429"/>
    </row>
    <row r="481" spans="4:4" ht="15.75">
      <c r="D481" s="429"/>
    </row>
    <row r="482" spans="4:4" ht="15.75">
      <c r="D482" s="429"/>
    </row>
    <row r="483" spans="4:4" ht="15.75">
      <c r="D483" s="429"/>
    </row>
    <row r="484" spans="4:4" ht="15.75">
      <c r="D484" s="429"/>
    </row>
    <row r="485" spans="4:4" ht="15.75">
      <c r="D485" s="429"/>
    </row>
    <row r="486" spans="4:4" ht="15.75">
      <c r="D486" s="429"/>
    </row>
    <row r="487" spans="4:4" ht="15.75">
      <c r="D487" s="429"/>
    </row>
    <row r="488" spans="4:4" ht="15.75">
      <c r="D488" s="429"/>
    </row>
    <row r="489" spans="4:4" ht="15.75">
      <c r="D489" s="429"/>
    </row>
    <row r="490" spans="4:4" ht="15.75">
      <c r="D490" s="429"/>
    </row>
    <row r="491" spans="4:4" ht="15.75">
      <c r="D491" s="429"/>
    </row>
    <row r="492" spans="4:4" ht="15.75">
      <c r="D492" s="429"/>
    </row>
    <row r="493" spans="4:4" ht="15.75">
      <c r="D493" s="429"/>
    </row>
    <row r="494" spans="4:4" ht="15.75">
      <c r="D494" s="429"/>
    </row>
    <row r="495" spans="4:4" ht="15.75">
      <c r="D495" s="429"/>
    </row>
    <row r="496" spans="4:4" ht="15.75">
      <c r="D496" s="429"/>
    </row>
    <row r="497" spans="4:4" ht="15.75">
      <c r="D497" s="429"/>
    </row>
    <row r="498" spans="4:4" ht="15.75">
      <c r="D498" s="429"/>
    </row>
    <row r="499" spans="4:4" ht="12" customHeight="1">
      <c r="D499" s="429"/>
    </row>
    <row r="500" spans="4:4" ht="12" customHeight="1">
      <c r="D500" s="429"/>
    </row>
    <row r="501" spans="4:4" ht="12" customHeight="1">
      <c r="D501" s="429"/>
    </row>
    <row r="502" spans="4:4" ht="12" customHeight="1">
      <c r="D502" s="429"/>
    </row>
    <row r="503" spans="4:4" ht="12" customHeight="1">
      <c r="D503" s="429"/>
    </row>
    <row r="504" spans="4:4" ht="12" customHeight="1">
      <c r="D504" s="429"/>
    </row>
    <row r="505" spans="4:4" ht="12" customHeight="1">
      <c r="D505" s="429"/>
    </row>
  </sheetData>
  <conditionalFormatting sqref="A1">
    <cfRule type="top10" dxfId="0" priority="4" rank="10"/>
  </conditionalFormatting>
  <conditionalFormatting sqref="B9">
    <cfRule type="dataBar" priority="3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scale="76" orientation="portrait" horizontalDpi="0" verticalDpi="0" r:id="rId1"/>
  <headerFooter>
    <oddFooter>&amp;CISE Towers, 55-B, Jinnah Avenue, Blue Ares Islamabad Ph: 111-ISE-ISE Fax 111-ISE-Fax</oddFooter>
  </headerFooter>
  <colBreaks count="2" manualBreakCount="2">
    <brk id="8" max="494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Z527"/>
  <sheetViews>
    <sheetView workbookViewId="0"/>
  </sheetViews>
  <sheetFormatPr defaultRowHeight="15.75"/>
  <cols>
    <col min="1" max="1" width="27.85546875" style="1" customWidth="1"/>
    <col min="2" max="2" width="7" style="733" customWidth="1"/>
    <col min="3" max="3" width="5.140625" style="21" customWidth="1"/>
    <col min="4" max="4" width="11.140625" style="22" customWidth="1"/>
    <col min="5" max="5" width="13.85546875" style="1" customWidth="1"/>
    <col min="6" max="6" width="7.5703125" style="1" customWidth="1"/>
    <col min="7" max="7" width="14.28515625" style="1" customWidth="1"/>
    <col min="8" max="9" width="12.42578125" style="1" customWidth="1"/>
    <col min="10" max="10" width="6.7109375" style="1" customWidth="1"/>
    <col min="11" max="11" width="6.28515625" style="59" customWidth="1"/>
    <col min="12" max="12" width="7.140625" style="1" customWidth="1"/>
    <col min="13" max="13" width="7.7109375" style="1" customWidth="1"/>
    <col min="14" max="14" width="20.7109375" style="1" customWidth="1"/>
    <col min="15" max="15" width="26.28515625" style="1" customWidth="1"/>
    <col min="16" max="16" width="26.140625" style="1" bestFit="1" customWidth="1"/>
    <col min="17" max="17" width="9.140625" style="1"/>
    <col min="18" max="18" width="14" style="1" bestFit="1" customWidth="1"/>
    <col min="19" max="16384" width="9.140625" style="1"/>
  </cols>
  <sheetData>
    <row r="1" spans="1:19" ht="15" customHeight="1">
      <c r="A1" s="795" t="str">
        <f>Summary!A5</f>
        <v>Friday January 18, 2013</v>
      </c>
      <c r="B1" s="711" t="s">
        <v>207</v>
      </c>
      <c r="C1" s="365" t="s">
        <v>77</v>
      </c>
      <c r="D1" s="142" t="s">
        <v>104</v>
      </c>
      <c r="E1" s="149" t="s">
        <v>107</v>
      </c>
      <c r="F1" s="149" t="s">
        <v>108</v>
      </c>
      <c r="G1" s="799" t="s">
        <v>860</v>
      </c>
      <c r="H1" s="800"/>
      <c r="I1" s="146"/>
      <c r="J1" s="164" t="s">
        <v>109</v>
      </c>
      <c r="K1" s="147" t="s">
        <v>344</v>
      </c>
      <c r="L1" s="151" t="s">
        <v>110</v>
      </c>
      <c r="M1" s="151" t="s">
        <v>248</v>
      </c>
      <c r="N1" s="406" t="s">
        <v>112</v>
      </c>
      <c r="O1" s="406" t="s">
        <v>113</v>
      </c>
      <c r="P1" s="5" t="s">
        <v>297</v>
      </c>
      <c r="S1" s="1" t="s">
        <v>77</v>
      </c>
    </row>
    <row r="2" spans="1:19" ht="15" customHeight="1" thickBot="1">
      <c r="A2" s="38" t="s">
        <v>78</v>
      </c>
      <c r="B2" s="366"/>
      <c r="C2" s="344" t="s">
        <v>77</v>
      </c>
      <c r="D2" s="153" t="s">
        <v>114</v>
      </c>
      <c r="E2" s="150" t="s">
        <v>115</v>
      </c>
      <c r="F2" s="150" t="s">
        <v>116</v>
      </c>
      <c r="G2" s="163">
        <v>2011</v>
      </c>
      <c r="H2" s="163">
        <v>2012</v>
      </c>
      <c r="I2" s="163">
        <v>2013</v>
      </c>
      <c r="J2" s="26" t="s">
        <v>117</v>
      </c>
      <c r="K2" s="148" t="s">
        <v>118</v>
      </c>
      <c r="L2" s="152" t="s">
        <v>119</v>
      </c>
      <c r="M2" s="415" t="s">
        <v>1184</v>
      </c>
      <c r="N2" s="406" t="s">
        <v>120</v>
      </c>
      <c r="O2" s="406" t="s">
        <v>121</v>
      </c>
      <c r="P2" s="5"/>
    </row>
    <row r="3" spans="1:19" ht="10.5" customHeight="1" thickBot="1">
      <c r="A3" s="3"/>
      <c r="B3" s="367"/>
      <c r="C3" s="4"/>
      <c r="D3" s="6" t="s">
        <v>77</v>
      </c>
      <c r="E3" s="5"/>
      <c r="F3" s="5" t="s">
        <v>77</v>
      </c>
      <c r="J3" s="5"/>
      <c r="K3" s="57"/>
      <c r="L3" s="5"/>
      <c r="M3" s="5"/>
    </row>
    <row r="4" spans="1:19" ht="14.1" customHeight="1">
      <c r="A4" s="55" t="s">
        <v>259</v>
      </c>
      <c r="B4" s="712"/>
      <c r="C4" s="23" t="s">
        <v>77</v>
      </c>
      <c r="D4" s="97"/>
      <c r="E4" s="8" t="s">
        <v>77</v>
      </c>
      <c r="F4" s="8"/>
      <c r="G4" s="8"/>
      <c r="H4" s="8"/>
      <c r="I4" s="8"/>
      <c r="J4" s="8"/>
      <c r="K4" s="58"/>
      <c r="L4" s="8"/>
      <c r="M4" s="9"/>
      <c r="N4" s="5"/>
    </row>
    <row r="5" spans="1:19" ht="14.1" customHeight="1">
      <c r="A5" s="31"/>
      <c r="B5" s="367"/>
      <c r="C5" s="4"/>
      <c r="D5" s="6"/>
      <c r="E5" s="5"/>
      <c r="F5" s="5"/>
      <c r="G5" s="5"/>
      <c r="H5" s="5"/>
      <c r="I5" s="5"/>
      <c r="J5" s="5"/>
      <c r="K5" s="57"/>
      <c r="L5" s="5"/>
      <c r="M5" s="10"/>
      <c r="N5" s="5"/>
    </row>
    <row r="6" spans="1:19" ht="14.1" customHeight="1">
      <c r="A6" s="36" t="s">
        <v>260</v>
      </c>
      <c r="B6" s="370"/>
      <c r="C6" s="4"/>
      <c r="D6" s="6"/>
      <c r="E6" s="5"/>
      <c r="F6" s="5"/>
      <c r="G6" s="5"/>
      <c r="H6" s="5"/>
      <c r="I6" s="5"/>
      <c r="J6" s="5"/>
      <c r="K6" s="57"/>
      <c r="L6" s="5"/>
      <c r="M6" s="10"/>
      <c r="N6" s="5"/>
    </row>
    <row r="7" spans="1:19" ht="14.1" customHeight="1" thickBot="1">
      <c r="A7" s="31"/>
      <c r="B7" s="367"/>
      <c r="C7" s="4"/>
      <c r="D7" s="6"/>
      <c r="E7" s="5"/>
      <c r="F7" s="5"/>
      <c r="G7" s="5"/>
      <c r="H7" s="5"/>
      <c r="I7" s="5"/>
      <c r="J7" s="5"/>
      <c r="K7" s="57"/>
      <c r="L7" s="5"/>
      <c r="M7" s="10"/>
      <c r="N7" s="5"/>
    </row>
    <row r="8" spans="1:19" ht="14.1" customHeight="1">
      <c r="A8" s="388" t="s">
        <v>857</v>
      </c>
      <c r="B8" s="713" t="s">
        <v>863</v>
      </c>
      <c r="C8" s="126"/>
      <c r="D8" s="657"/>
      <c r="E8" s="658"/>
      <c r="F8" s="128" t="s">
        <v>122</v>
      </c>
      <c r="G8" s="658"/>
      <c r="H8" s="734"/>
      <c r="I8" s="734"/>
      <c r="J8" s="734"/>
      <c r="K8" s="659"/>
      <c r="L8" s="658"/>
      <c r="M8" s="660"/>
      <c r="N8" s="5"/>
    </row>
    <row r="9" spans="1:19" ht="14.1" customHeight="1">
      <c r="A9" s="99" t="s">
        <v>251</v>
      </c>
      <c r="B9" s="710"/>
      <c r="C9" s="67"/>
      <c r="D9" s="89">
        <f>Summary!E22</f>
        <v>10.031499999999999</v>
      </c>
      <c r="E9" s="69" t="s">
        <v>126</v>
      </c>
      <c r="F9" s="69" t="s">
        <v>126</v>
      </c>
      <c r="G9" s="160" t="s">
        <v>143</v>
      </c>
      <c r="H9" s="735" t="s">
        <v>861</v>
      </c>
      <c r="I9" s="735"/>
      <c r="J9" s="736" t="s">
        <v>126</v>
      </c>
      <c r="K9" s="91" t="s">
        <v>126</v>
      </c>
      <c r="L9" s="92" t="s">
        <v>862</v>
      </c>
      <c r="M9" s="100" t="s">
        <v>126</v>
      </c>
      <c r="N9" s="5"/>
    </row>
    <row r="10" spans="1:19" ht="14.1" customHeight="1">
      <c r="A10" s="99" t="s">
        <v>304</v>
      </c>
      <c r="B10" s="710"/>
      <c r="C10" s="67"/>
      <c r="D10" s="89">
        <f>Summary!E23</f>
        <v>10.031499999999999</v>
      </c>
      <c r="E10" s="70" t="s">
        <v>77</v>
      </c>
      <c r="F10" s="70" t="s">
        <v>77</v>
      </c>
      <c r="G10" s="86"/>
      <c r="H10" s="737"/>
      <c r="I10" s="737"/>
      <c r="J10" s="738" t="s">
        <v>77</v>
      </c>
      <c r="K10" s="88" t="s">
        <v>77</v>
      </c>
      <c r="L10" s="70" t="s">
        <v>77</v>
      </c>
      <c r="M10" s="101" t="s">
        <v>77</v>
      </c>
      <c r="N10" s="5"/>
    </row>
    <row r="11" spans="1:19" ht="14.1" customHeight="1">
      <c r="A11" s="120" t="s">
        <v>346</v>
      </c>
      <c r="B11" s="74" t="s">
        <v>412</v>
      </c>
      <c r="C11" s="67"/>
      <c r="D11" s="85"/>
      <c r="E11" s="86"/>
      <c r="F11" s="70" t="s">
        <v>122</v>
      </c>
      <c r="G11" s="86"/>
      <c r="H11" s="737"/>
      <c r="I11" s="737"/>
      <c r="J11" s="737"/>
      <c r="K11" s="88"/>
      <c r="L11" s="86"/>
      <c r="M11" s="98"/>
      <c r="N11" s="5"/>
    </row>
    <row r="12" spans="1:19" ht="14.1" customHeight="1">
      <c r="A12" s="99" t="s">
        <v>251</v>
      </c>
      <c r="B12" s="710"/>
      <c r="C12" s="67"/>
      <c r="D12" s="89">
        <f>Summary!E25</f>
        <v>12.7</v>
      </c>
      <c r="E12" s="69" t="s">
        <v>126</v>
      </c>
      <c r="F12" s="69" t="s">
        <v>126</v>
      </c>
      <c r="G12" s="160" t="s">
        <v>142</v>
      </c>
      <c r="H12" s="735" t="s">
        <v>141</v>
      </c>
      <c r="I12" s="735"/>
      <c r="J12" s="736" t="s">
        <v>126</v>
      </c>
      <c r="K12" s="91" t="s">
        <v>126</v>
      </c>
      <c r="L12" s="92" t="s">
        <v>864</v>
      </c>
      <c r="M12" s="100" t="s">
        <v>126</v>
      </c>
      <c r="N12" s="5"/>
    </row>
    <row r="13" spans="1:19" ht="14.1" customHeight="1">
      <c r="A13" s="99" t="s">
        <v>304</v>
      </c>
      <c r="B13" s="710"/>
      <c r="C13" s="67"/>
      <c r="D13" s="89">
        <f>Summary!E26</f>
        <v>12.37</v>
      </c>
      <c r="E13" s="70" t="s">
        <v>77</v>
      </c>
      <c r="F13" s="70" t="s">
        <v>77</v>
      </c>
      <c r="G13" s="86"/>
      <c r="H13" s="737"/>
      <c r="I13" s="737"/>
      <c r="J13" s="738" t="s">
        <v>77</v>
      </c>
      <c r="K13" s="88" t="s">
        <v>77</v>
      </c>
      <c r="L13" s="70" t="s">
        <v>77</v>
      </c>
      <c r="M13" s="101" t="s">
        <v>77</v>
      </c>
      <c r="N13" s="5"/>
    </row>
    <row r="14" spans="1:19" ht="14.1" customHeight="1">
      <c r="A14" s="120" t="s">
        <v>151</v>
      </c>
      <c r="B14" s="74" t="s">
        <v>411</v>
      </c>
      <c r="C14" s="67"/>
      <c r="D14" s="85"/>
      <c r="E14" s="86"/>
      <c r="F14" s="70" t="s">
        <v>122</v>
      </c>
      <c r="G14" s="86"/>
      <c r="H14" s="737"/>
      <c r="I14" s="737"/>
      <c r="J14" s="737"/>
      <c r="K14" s="88"/>
      <c r="L14" s="86"/>
      <c r="M14" s="98"/>
      <c r="N14" s="5"/>
    </row>
    <row r="15" spans="1:19" ht="14.1" customHeight="1">
      <c r="A15" s="99" t="s">
        <v>251</v>
      </c>
      <c r="B15" s="710"/>
      <c r="C15" s="67"/>
      <c r="D15" s="89">
        <f>Summary!E28</f>
        <v>44.604599999999998</v>
      </c>
      <c r="E15" s="69" t="s">
        <v>126</v>
      </c>
      <c r="F15" s="69" t="s">
        <v>126</v>
      </c>
      <c r="G15" s="160" t="s">
        <v>142</v>
      </c>
      <c r="H15" s="735" t="s">
        <v>126</v>
      </c>
      <c r="I15" s="735"/>
      <c r="J15" s="736" t="s">
        <v>126</v>
      </c>
      <c r="K15" s="91" t="s">
        <v>126</v>
      </c>
      <c r="L15" s="92" t="s">
        <v>391</v>
      </c>
      <c r="M15" s="100" t="s">
        <v>126</v>
      </c>
      <c r="N15" s="5"/>
    </row>
    <row r="16" spans="1:19" ht="11.25" customHeight="1">
      <c r="A16" s="99" t="s">
        <v>304</v>
      </c>
      <c r="B16" s="710"/>
      <c r="C16" s="67"/>
      <c r="D16" s="89">
        <f>Summary!E29</f>
        <v>44.4358</v>
      </c>
      <c r="E16" s="70" t="s">
        <v>77</v>
      </c>
      <c r="F16" s="70" t="s">
        <v>77</v>
      </c>
      <c r="G16" s="86"/>
      <c r="H16" s="737"/>
      <c r="I16" s="737"/>
      <c r="J16" s="738" t="s">
        <v>77</v>
      </c>
      <c r="K16" s="88" t="s">
        <v>77</v>
      </c>
      <c r="L16" s="70" t="s">
        <v>77</v>
      </c>
      <c r="M16" s="101" t="s">
        <v>77</v>
      </c>
      <c r="N16" s="5"/>
    </row>
    <row r="17" spans="1:14" ht="11.25" customHeight="1">
      <c r="A17" s="407" t="s">
        <v>865</v>
      </c>
      <c r="B17" s="710" t="s">
        <v>866</v>
      </c>
      <c r="C17" s="67"/>
      <c r="D17" s="89"/>
      <c r="E17" s="70"/>
      <c r="F17" s="70" t="s">
        <v>122</v>
      </c>
      <c r="G17" s="70"/>
      <c r="H17" s="735"/>
      <c r="I17" s="735"/>
      <c r="J17" s="736"/>
      <c r="K17" s="91" t="s">
        <v>126</v>
      </c>
      <c r="L17" s="92" t="s">
        <v>126</v>
      </c>
      <c r="M17" s="100" t="s">
        <v>126</v>
      </c>
      <c r="N17" s="5"/>
    </row>
    <row r="18" spans="1:14">
      <c r="A18" s="99" t="s">
        <v>251</v>
      </c>
      <c r="B18" s="710"/>
      <c r="C18" s="67"/>
      <c r="D18" s="89">
        <f>Summary!E31</f>
        <v>112.4828</v>
      </c>
      <c r="E18" s="70"/>
      <c r="F18" s="70"/>
      <c r="G18" s="70" t="s">
        <v>143</v>
      </c>
      <c r="H18" s="735" t="s">
        <v>126</v>
      </c>
      <c r="I18" s="735"/>
      <c r="J18" s="738"/>
      <c r="K18" s="91" t="s">
        <v>126</v>
      </c>
      <c r="L18" s="92" t="s">
        <v>126</v>
      </c>
      <c r="M18" s="100" t="s">
        <v>126</v>
      </c>
      <c r="N18" s="5"/>
    </row>
    <row r="19" spans="1:14">
      <c r="A19" s="99" t="s">
        <v>304</v>
      </c>
      <c r="B19" s="710"/>
      <c r="C19" s="67"/>
      <c r="D19" s="89">
        <f>Summary!E32</f>
        <v>111.7595</v>
      </c>
      <c r="E19" s="70"/>
      <c r="F19" s="70"/>
      <c r="G19" s="86"/>
      <c r="H19" s="737"/>
      <c r="I19" s="737"/>
      <c r="J19" s="738"/>
      <c r="K19" s="88"/>
      <c r="L19" s="70"/>
      <c r="M19" s="101"/>
      <c r="N19" s="5"/>
    </row>
    <row r="20" spans="1:14" ht="14.1" customHeight="1">
      <c r="A20" s="120" t="s">
        <v>310</v>
      </c>
      <c r="B20" s="74" t="s">
        <v>413</v>
      </c>
      <c r="C20" s="67"/>
      <c r="D20" s="89"/>
      <c r="E20" s="86"/>
      <c r="F20" s="70" t="s">
        <v>122</v>
      </c>
      <c r="G20" s="86"/>
      <c r="H20" s="737"/>
      <c r="I20" s="737"/>
      <c r="J20" s="736"/>
      <c r="K20" s="91"/>
      <c r="L20" s="69"/>
      <c r="M20" s="100"/>
      <c r="N20" s="5"/>
    </row>
    <row r="21" spans="1:14">
      <c r="A21" s="99" t="s">
        <v>251</v>
      </c>
      <c r="B21" s="710"/>
      <c r="C21" s="67"/>
      <c r="D21" s="89">
        <f>Summary!E34</f>
        <v>114.4704</v>
      </c>
      <c r="E21" s="69" t="s">
        <v>126</v>
      </c>
      <c r="F21" s="69" t="s">
        <v>126</v>
      </c>
      <c r="G21" s="105" t="s">
        <v>392</v>
      </c>
      <c r="H21" s="735" t="s">
        <v>126</v>
      </c>
      <c r="I21" s="735"/>
      <c r="J21" s="736" t="s">
        <v>126</v>
      </c>
      <c r="K21" s="69" t="s">
        <v>126</v>
      </c>
      <c r="L21" s="69" t="s">
        <v>183</v>
      </c>
      <c r="M21" s="100" t="s">
        <v>126</v>
      </c>
      <c r="N21" s="5"/>
    </row>
    <row r="22" spans="1:14" ht="14.1" customHeight="1">
      <c r="A22" s="99" t="s">
        <v>304</v>
      </c>
      <c r="B22" s="710"/>
      <c r="C22" s="67"/>
      <c r="D22" s="89">
        <f>Summary!E35</f>
        <v>113.9973</v>
      </c>
      <c r="E22" s="70" t="s">
        <v>77</v>
      </c>
      <c r="F22" s="70" t="s">
        <v>77</v>
      </c>
      <c r="G22" s="70"/>
      <c r="H22" s="738"/>
      <c r="I22" s="738"/>
      <c r="J22" s="738"/>
      <c r="K22" s="70" t="s">
        <v>77</v>
      </c>
      <c r="L22" s="70"/>
      <c r="M22" s="101" t="s">
        <v>77</v>
      </c>
      <c r="N22" s="5"/>
    </row>
    <row r="23" spans="1:14" ht="14.1" customHeight="1">
      <c r="A23" s="120" t="s">
        <v>100</v>
      </c>
      <c r="B23" s="74" t="s">
        <v>414</v>
      </c>
      <c r="C23" s="67"/>
      <c r="D23" s="89"/>
      <c r="E23" s="86"/>
      <c r="F23" s="70" t="s">
        <v>122</v>
      </c>
      <c r="G23" s="86"/>
      <c r="H23" s="737" t="s">
        <v>77</v>
      </c>
      <c r="I23" s="737"/>
      <c r="J23" s="736"/>
      <c r="K23" s="91"/>
      <c r="L23" s="69"/>
      <c r="M23" s="100"/>
      <c r="N23" s="5"/>
    </row>
    <row r="24" spans="1:14" ht="14.1" customHeight="1">
      <c r="A24" s="99" t="s">
        <v>251</v>
      </c>
      <c r="B24" s="710"/>
      <c r="C24" s="67"/>
      <c r="D24" s="89">
        <f>Summary!E37</f>
        <v>100.7563</v>
      </c>
      <c r="E24" s="69" t="s">
        <v>126</v>
      </c>
      <c r="F24" s="69" t="s">
        <v>126</v>
      </c>
      <c r="G24" s="105" t="s">
        <v>393</v>
      </c>
      <c r="H24" s="739">
        <v>4.7500000000000001E-2</v>
      </c>
      <c r="I24" s="739"/>
      <c r="J24" s="736" t="s">
        <v>126</v>
      </c>
      <c r="K24" s="69" t="s">
        <v>126</v>
      </c>
      <c r="L24" s="69" t="s">
        <v>1254</v>
      </c>
      <c r="M24" s="100" t="s">
        <v>126</v>
      </c>
      <c r="N24" s="5"/>
    </row>
    <row r="25" spans="1:14" ht="14.1" customHeight="1">
      <c r="A25" s="99" t="s">
        <v>304</v>
      </c>
      <c r="B25" s="710"/>
      <c r="C25" s="67"/>
      <c r="D25" s="89">
        <f>Summary!E38</f>
        <v>100.7248</v>
      </c>
      <c r="E25" s="69"/>
      <c r="F25" s="69"/>
      <c r="G25" s="69"/>
      <c r="H25" s="736"/>
      <c r="I25" s="736"/>
      <c r="J25" s="736"/>
      <c r="K25" s="69"/>
      <c r="L25" s="69"/>
      <c r="M25" s="100"/>
      <c r="N25" s="5"/>
    </row>
    <row r="26" spans="1:14" ht="14.1" customHeight="1">
      <c r="A26" s="120" t="s">
        <v>101</v>
      </c>
      <c r="B26" s="74" t="s">
        <v>415</v>
      </c>
      <c r="C26" s="67"/>
      <c r="D26" s="89"/>
      <c r="E26" s="86"/>
      <c r="F26" s="70" t="s">
        <v>122</v>
      </c>
      <c r="G26" s="86"/>
      <c r="H26" s="737"/>
      <c r="I26" s="737"/>
      <c r="J26" s="738" t="s">
        <v>77</v>
      </c>
      <c r="K26" s="91"/>
      <c r="L26" s="69"/>
      <c r="M26" s="100"/>
      <c r="N26" s="5"/>
    </row>
    <row r="27" spans="1:14" ht="14.1" customHeight="1">
      <c r="A27" s="99" t="s">
        <v>251</v>
      </c>
      <c r="B27" s="710"/>
      <c r="C27" s="67"/>
      <c r="D27" s="89">
        <f>Summary!E40</f>
        <v>100.7497</v>
      </c>
      <c r="E27" s="69" t="s">
        <v>126</v>
      </c>
      <c r="F27" s="69" t="s">
        <v>126</v>
      </c>
      <c r="G27" s="105" t="s">
        <v>394</v>
      </c>
      <c r="H27" s="735" t="s">
        <v>1323</v>
      </c>
      <c r="I27" s="735"/>
      <c r="J27" s="736" t="s">
        <v>126</v>
      </c>
      <c r="K27" s="69" t="s">
        <v>126</v>
      </c>
      <c r="L27" s="69" t="s">
        <v>1254</v>
      </c>
      <c r="M27" s="100" t="s">
        <v>126</v>
      </c>
      <c r="N27" s="5"/>
    </row>
    <row r="28" spans="1:14" ht="14.1" customHeight="1">
      <c r="A28" s="99" t="s">
        <v>304</v>
      </c>
      <c r="B28" s="710"/>
      <c r="C28" s="67"/>
      <c r="D28" s="89">
        <f>Summary!E41</f>
        <v>100.7497</v>
      </c>
      <c r="E28" s="69"/>
      <c r="F28" s="69"/>
      <c r="G28" s="69"/>
      <c r="H28" s="736"/>
      <c r="I28" s="736"/>
      <c r="J28" s="736"/>
      <c r="K28" s="69"/>
      <c r="L28" s="69"/>
      <c r="M28" s="100"/>
      <c r="N28" s="5"/>
    </row>
    <row r="29" spans="1:14" ht="14.1" customHeight="1">
      <c r="A29" s="407" t="s">
        <v>858</v>
      </c>
      <c r="B29" s="710" t="s">
        <v>867</v>
      </c>
      <c r="C29" s="67"/>
      <c r="D29" s="89"/>
      <c r="E29" s="69" t="s">
        <v>126</v>
      </c>
      <c r="F29" s="70" t="s">
        <v>122</v>
      </c>
      <c r="G29" s="86"/>
      <c r="H29" s="737"/>
      <c r="I29" s="737"/>
      <c r="J29" s="737"/>
      <c r="K29" s="88"/>
      <c r="L29" s="86"/>
      <c r="M29" s="98"/>
      <c r="N29" s="5"/>
    </row>
    <row r="30" spans="1:14" ht="14.1" customHeight="1">
      <c r="A30" s="99" t="s">
        <v>251</v>
      </c>
      <c r="B30" s="710"/>
      <c r="C30" s="67"/>
      <c r="D30" s="89">
        <f>Summary!E43</f>
        <v>101.1225</v>
      </c>
      <c r="E30" s="69" t="s">
        <v>126</v>
      </c>
      <c r="F30" s="69" t="s">
        <v>126</v>
      </c>
      <c r="G30" s="70" t="s">
        <v>143</v>
      </c>
      <c r="H30" s="739">
        <v>5.4399999999999997E-2</v>
      </c>
      <c r="I30" s="739"/>
      <c r="J30" s="736" t="s">
        <v>126</v>
      </c>
      <c r="K30" s="69" t="s">
        <v>126</v>
      </c>
      <c r="L30" s="69" t="s">
        <v>1254</v>
      </c>
      <c r="M30" s="100" t="s">
        <v>126</v>
      </c>
      <c r="N30" s="5"/>
    </row>
    <row r="31" spans="1:14" ht="14.1" customHeight="1">
      <c r="A31" s="99" t="s">
        <v>304</v>
      </c>
      <c r="B31" s="710"/>
      <c r="C31" s="67"/>
      <c r="D31" s="89">
        <f>Summary!E44</f>
        <v>101.0812</v>
      </c>
      <c r="E31" s="69"/>
      <c r="F31" s="69"/>
      <c r="G31" s="69"/>
      <c r="H31" s="736"/>
      <c r="I31" s="736"/>
      <c r="J31" s="736"/>
      <c r="K31" s="69"/>
      <c r="L31" s="69"/>
      <c r="M31" s="100"/>
      <c r="N31" s="5"/>
    </row>
    <row r="32" spans="1:14" ht="14.1" customHeight="1">
      <c r="A32" s="120" t="s">
        <v>249</v>
      </c>
      <c r="B32" s="74" t="s">
        <v>416</v>
      </c>
      <c r="C32" s="345"/>
      <c r="D32" s="93"/>
      <c r="E32" s="86" t="s">
        <v>77</v>
      </c>
      <c r="F32" s="65" t="s">
        <v>122</v>
      </c>
      <c r="G32" s="86"/>
      <c r="H32" s="737"/>
      <c r="I32" s="737"/>
      <c r="J32" s="737"/>
      <c r="K32" s="88"/>
      <c r="L32" s="86"/>
      <c r="M32" s="98"/>
      <c r="N32" s="5"/>
    </row>
    <row r="33" spans="1:14" ht="14.1" customHeight="1">
      <c r="A33" s="99" t="s">
        <v>251</v>
      </c>
      <c r="B33" s="710"/>
      <c r="C33" s="345"/>
      <c r="D33" s="89">
        <f>Summary!E46</f>
        <v>84.22</v>
      </c>
      <c r="E33" s="69" t="s">
        <v>126</v>
      </c>
      <c r="F33" s="68" t="s">
        <v>126</v>
      </c>
      <c r="G33" s="70" t="s">
        <v>395</v>
      </c>
      <c r="H33" s="736" t="s">
        <v>126</v>
      </c>
      <c r="I33" s="736"/>
      <c r="J33" s="736" t="s">
        <v>126</v>
      </c>
      <c r="K33" s="91" t="s">
        <v>126</v>
      </c>
      <c r="L33" s="69" t="s">
        <v>396</v>
      </c>
      <c r="M33" s="100" t="s">
        <v>126</v>
      </c>
      <c r="N33" s="5"/>
    </row>
    <row r="34" spans="1:14" ht="14.1" customHeight="1">
      <c r="A34" s="99" t="s">
        <v>252</v>
      </c>
      <c r="B34" s="710"/>
      <c r="C34" s="345"/>
      <c r="D34" s="89">
        <f>Summary!E47</f>
        <v>82.56</v>
      </c>
      <c r="E34" s="69"/>
      <c r="F34" s="69"/>
      <c r="G34" s="69"/>
      <c r="H34" s="736"/>
      <c r="I34" s="736"/>
      <c r="J34" s="736"/>
      <c r="K34" s="91"/>
      <c r="L34" s="69"/>
      <c r="M34" s="100"/>
      <c r="N34" s="5"/>
    </row>
    <row r="35" spans="1:14" ht="14.1" customHeight="1">
      <c r="A35" s="120" t="s">
        <v>87</v>
      </c>
      <c r="B35" s="74" t="s">
        <v>417</v>
      </c>
      <c r="C35" s="345"/>
      <c r="D35" s="93"/>
      <c r="E35" s="86" t="s">
        <v>77</v>
      </c>
      <c r="F35" s="86"/>
      <c r="G35" s="86"/>
      <c r="H35" s="737"/>
      <c r="I35" s="737"/>
      <c r="J35" s="737"/>
      <c r="K35" s="88"/>
      <c r="L35" s="86"/>
      <c r="M35" s="98"/>
      <c r="N35" s="5"/>
    </row>
    <row r="36" spans="1:14" ht="14.1" customHeight="1">
      <c r="A36" s="99" t="s">
        <v>251</v>
      </c>
      <c r="B36" s="710"/>
      <c r="C36" s="345"/>
      <c r="D36" s="89">
        <f>Summary!E49</f>
        <v>102.3</v>
      </c>
      <c r="E36" s="69" t="s">
        <v>126</v>
      </c>
      <c r="F36" s="65" t="s">
        <v>122</v>
      </c>
      <c r="G36" s="70" t="s">
        <v>397</v>
      </c>
      <c r="H36" s="736" t="s">
        <v>126</v>
      </c>
      <c r="I36" s="736"/>
      <c r="J36" s="736" t="s">
        <v>126</v>
      </c>
      <c r="K36" s="91" t="s">
        <v>126</v>
      </c>
      <c r="L36" s="69" t="s">
        <v>396</v>
      </c>
      <c r="M36" s="100" t="s">
        <v>126</v>
      </c>
      <c r="N36" s="5"/>
    </row>
    <row r="37" spans="1:14" ht="14.1" customHeight="1">
      <c r="A37" s="99" t="s">
        <v>252</v>
      </c>
      <c r="B37" s="710"/>
      <c r="C37" s="345"/>
      <c r="D37" s="89">
        <f>Summary!E50</f>
        <v>102.3</v>
      </c>
      <c r="E37" s="69"/>
      <c r="F37" s="69"/>
      <c r="G37" s="69"/>
      <c r="H37" s="736"/>
      <c r="I37" s="736"/>
      <c r="J37" s="736"/>
      <c r="K37" s="91"/>
      <c r="L37" s="69"/>
      <c r="M37" s="100"/>
      <c r="N37" s="5"/>
    </row>
    <row r="38" spans="1:14" ht="14.1" customHeight="1">
      <c r="A38" s="99" t="s">
        <v>1272</v>
      </c>
      <c r="B38" s="710" t="s">
        <v>1271</v>
      </c>
      <c r="C38" s="345"/>
      <c r="D38" s="89"/>
      <c r="E38" s="69"/>
      <c r="F38" s="69"/>
      <c r="G38" s="69"/>
      <c r="H38" s="736"/>
      <c r="I38" s="736"/>
      <c r="J38" s="736"/>
      <c r="K38" s="91"/>
      <c r="L38" s="69"/>
      <c r="M38" s="100"/>
      <c r="N38" s="5"/>
    </row>
    <row r="39" spans="1:14" ht="14.1" customHeight="1">
      <c r="A39" s="99" t="s">
        <v>251</v>
      </c>
      <c r="B39" s="710"/>
      <c r="C39" s="345"/>
      <c r="D39" s="89">
        <f>Summary!E52</f>
        <v>58.58</v>
      </c>
      <c r="E39" s="69"/>
      <c r="F39" s="70" t="s">
        <v>122</v>
      </c>
      <c r="G39" s="70" t="s">
        <v>206</v>
      </c>
      <c r="H39" s="736" t="s">
        <v>126</v>
      </c>
      <c r="I39" s="736"/>
      <c r="J39" s="736" t="s">
        <v>126</v>
      </c>
      <c r="K39" s="91" t="s">
        <v>126</v>
      </c>
      <c r="L39" s="91" t="s">
        <v>126</v>
      </c>
      <c r="M39" s="91" t="s">
        <v>126</v>
      </c>
      <c r="N39" s="5"/>
    </row>
    <row r="40" spans="1:14" ht="14.1" customHeight="1">
      <c r="A40" s="99" t="s">
        <v>252</v>
      </c>
      <c r="B40" s="710"/>
      <c r="C40" s="345"/>
      <c r="D40" s="89">
        <f>Summary!E53</f>
        <v>57.07</v>
      </c>
      <c r="E40" s="69"/>
      <c r="F40" s="69"/>
      <c r="G40" s="69"/>
      <c r="H40" s="736"/>
      <c r="I40" s="736"/>
      <c r="J40" s="736"/>
      <c r="K40" s="91"/>
      <c r="L40" s="69"/>
      <c r="M40" s="100"/>
      <c r="N40" s="5"/>
    </row>
    <row r="41" spans="1:14" ht="14.1" customHeight="1">
      <c r="A41" s="120" t="s">
        <v>333</v>
      </c>
      <c r="B41" s="74" t="s">
        <v>418</v>
      </c>
      <c r="C41" s="346" t="s">
        <v>77</v>
      </c>
      <c r="D41" s="89" t="s">
        <v>77</v>
      </c>
      <c r="E41" s="75" t="s">
        <v>77</v>
      </c>
      <c r="F41" s="65" t="s">
        <v>122</v>
      </c>
      <c r="G41" s="86"/>
      <c r="H41" s="737"/>
      <c r="I41" s="737"/>
      <c r="J41" s="738" t="s">
        <v>77</v>
      </c>
      <c r="K41" s="88" t="s">
        <v>77</v>
      </c>
      <c r="L41" s="70" t="s">
        <v>77</v>
      </c>
      <c r="M41" s="101" t="s">
        <v>77</v>
      </c>
      <c r="N41" s="5"/>
    </row>
    <row r="42" spans="1:14" ht="14.1" customHeight="1">
      <c r="A42" s="99" t="s">
        <v>251</v>
      </c>
      <c r="B42" s="710"/>
      <c r="C42" s="347"/>
      <c r="D42" s="89">
        <f>Summary!E55</f>
        <v>50.79</v>
      </c>
      <c r="E42" s="73" t="s">
        <v>126</v>
      </c>
      <c r="F42" s="68" t="s">
        <v>126</v>
      </c>
      <c r="G42" s="105">
        <v>1.9099999999999999E-2</v>
      </c>
      <c r="H42" s="736" t="s">
        <v>1312</v>
      </c>
      <c r="I42" s="736"/>
      <c r="J42" s="736" t="s">
        <v>126</v>
      </c>
      <c r="K42" s="91" t="s">
        <v>126</v>
      </c>
      <c r="L42" s="69" t="s">
        <v>385</v>
      </c>
      <c r="M42" s="100" t="s">
        <v>126</v>
      </c>
      <c r="N42" s="5"/>
    </row>
    <row r="43" spans="1:14" ht="14.1" customHeight="1">
      <c r="A43" s="99" t="s">
        <v>252</v>
      </c>
      <c r="B43" s="710"/>
      <c r="C43" s="347"/>
      <c r="D43" s="89">
        <f>Summary!E56</f>
        <v>50.74</v>
      </c>
      <c r="E43" s="69" t="s">
        <v>126</v>
      </c>
      <c r="F43" s="68" t="s">
        <v>126</v>
      </c>
      <c r="G43" s="69" t="s">
        <v>126</v>
      </c>
      <c r="H43" s="736" t="s">
        <v>126</v>
      </c>
      <c r="I43" s="736"/>
      <c r="J43" s="738" t="s">
        <v>77</v>
      </c>
      <c r="K43" s="91" t="s">
        <v>126</v>
      </c>
      <c r="L43" s="69" t="s">
        <v>126</v>
      </c>
      <c r="M43" s="100" t="s">
        <v>126</v>
      </c>
      <c r="N43" s="5"/>
    </row>
    <row r="44" spans="1:14" ht="14.1" customHeight="1">
      <c r="A44" s="120" t="s">
        <v>176</v>
      </c>
      <c r="B44" s="74" t="s">
        <v>419</v>
      </c>
      <c r="C44" s="346" t="s">
        <v>77</v>
      </c>
      <c r="D44" s="89" t="s">
        <v>77</v>
      </c>
      <c r="E44" s="75" t="s">
        <v>77</v>
      </c>
      <c r="F44" s="65" t="s">
        <v>122</v>
      </c>
      <c r="G44" s="86"/>
      <c r="H44" s="796" t="s">
        <v>77</v>
      </c>
      <c r="I44" s="796"/>
      <c r="J44" s="70" t="s">
        <v>77</v>
      </c>
      <c r="K44" s="88" t="s">
        <v>77</v>
      </c>
      <c r="L44" s="70" t="s">
        <v>77</v>
      </c>
      <c r="M44" s="101" t="s">
        <v>77</v>
      </c>
      <c r="N44" s="5"/>
    </row>
    <row r="45" spans="1:14" ht="14.1" customHeight="1">
      <c r="A45" s="99" t="s">
        <v>251</v>
      </c>
      <c r="B45" s="710"/>
      <c r="C45" s="347"/>
      <c r="D45" s="89">
        <f>Summary!E58</f>
        <v>50.31</v>
      </c>
      <c r="E45" s="73" t="s">
        <v>126</v>
      </c>
      <c r="F45" s="68" t="s">
        <v>126</v>
      </c>
      <c r="G45" s="70" t="s">
        <v>398</v>
      </c>
      <c r="H45" s="70" t="s">
        <v>1282</v>
      </c>
      <c r="I45" s="70"/>
      <c r="J45" s="70"/>
      <c r="K45" s="91" t="s">
        <v>126</v>
      </c>
      <c r="L45" s="69" t="s">
        <v>1281</v>
      </c>
      <c r="M45" s="100" t="s">
        <v>126</v>
      </c>
      <c r="N45" s="33"/>
    </row>
    <row r="46" spans="1:14" ht="14.1" customHeight="1">
      <c r="A46" s="99" t="s">
        <v>252</v>
      </c>
      <c r="B46" s="710"/>
      <c r="C46" s="347"/>
      <c r="D46" s="89">
        <f>Summary!E59</f>
        <v>50.31</v>
      </c>
      <c r="E46" s="69" t="s">
        <v>126</v>
      </c>
      <c r="F46" s="68" t="s">
        <v>126</v>
      </c>
      <c r="G46" s="69"/>
      <c r="H46" s="69"/>
      <c r="I46" s="69"/>
      <c r="J46" s="70" t="s">
        <v>77</v>
      </c>
      <c r="K46" s="91" t="s">
        <v>126</v>
      </c>
      <c r="L46" s="69" t="s">
        <v>126</v>
      </c>
      <c r="M46" s="100" t="s">
        <v>126</v>
      </c>
      <c r="N46" s="5"/>
    </row>
    <row r="47" spans="1:14" ht="14.1" customHeight="1">
      <c r="A47" s="120" t="s">
        <v>347</v>
      </c>
      <c r="B47" s="74" t="s">
        <v>420</v>
      </c>
      <c r="C47" s="346" t="s">
        <v>77</v>
      </c>
      <c r="D47" s="89" t="s">
        <v>77</v>
      </c>
      <c r="E47" s="75" t="s">
        <v>77</v>
      </c>
      <c r="F47" s="65" t="s">
        <v>122</v>
      </c>
      <c r="G47" s="86"/>
      <c r="H47" s="86"/>
      <c r="I47" s="86"/>
      <c r="J47" s="70" t="s">
        <v>77</v>
      </c>
      <c r="K47" s="88" t="s">
        <v>77</v>
      </c>
      <c r="L47" s="70" t="s">
        <v>77</v>
      </c>
      <c r="M47" s="101" t="s">
        <v>77</v>
      </c>
      <c r="N47" s="5"/>
    </row>
    <row r="48" spans="1:14" ht="14.1" customHeight="1">
      <c r="A48" s="99" t="s">
        <v>251</v>
      </c>
      <c r="B48" s="710"/>
      <c r="C48" s="347"/>
      <c r="D48" s="89">
        <f>Summary!E61</f>
        <v>54.11</v>
      </c>
      <c r="E48" s="73" t="s">
        <v>126</v>
      </c>
      <c r="F48" s="68" t="s">
        <v>126</v>
      </c>
      <c r="G48" s="70" t="s">
        <v>142</v>
      </c>
      <c r="H48" s="105">
        <v>0.125</v>
      </c>
      <c r="I48" s="105"/>
      <c r="J48" s="70"/>
      <c r="K48" s="91" t="s">
        <v>126</v>
      </c>
      <c r="L48" s="69" t="s">
        <v>864</v>
      </c>
      <c r="M48" s="100" t="s">
        <v>126</v>
      </c>
      <c r="N48" s="5"/>
    </row>
    <row r="49" spans="1:16" ht="14.1" customHeight="1">
      <c r="A49" s="99" t="s">
        <v>252</v>
      </c>
      <c r="B49" s="710"/>
      <c r="C49" s="347"/>
      <c r="D49" s="89">
        <f>Summary!E62</f>
        <v>54.11</v>
      </c>
      <c r="E49" s="69" t="s">
        <v>126</v>
      </c>
      <c r="F49" s="68" t="s">
        <v>126</v>
      </c>
      <c r="G49" s="69" t="s">
        <v>126</v>
      </c>
      <c r="H49" s="69" t="s">
        <v>126</v>
      </c>
      <c r="I49" s="69"/>
      <c r="J49" s="70" t="s">
        <v>77</v>
      </c>
      <c r="K49" s="91" t="s">
        <v>126</v>
      </c>
      <c r="L49" s="69" t="s">
        <v>126</v>
      </c>
      <c r="M49" s="100" t="s">
        <v>126</v>
      </c>
      <c r="N49" s="5"/>
    </row>
    <row r="50" spans="1:16" ht="14.1" customHeight="1">
      <c r="A50" s="120" t="s">
        <v>12</v>
      </c>
      <c r="B50" s="74" t="s">
        <v>733</v>
      </c>
      <c r="C50" s="347"/>
      <c r="D50" s="89"/>
      <c r="E50" s="69"/>
      <c r="F50" s="65" t="s">
        <v>122</v>
      </c>
      <c r="G50" s="69"/>
      <c r="H50" s="70" t="s">
        <v>77</v>
      </c>
      <c r="I50" s="70"/>
      <c r="J50" s="70"/>
      <c r="K50" s="91"/>
      <c r="L50" s="69"/>
      <c r="M50" s="100"/>
      <c r="N50" s="5"/>
    </row>
    <row r="51" spans="1:16" ht="14.1" customHeight="1">
      <c r="A51" s="99" t="s">
        <v>251</v>
      </c>
      <c r="B51" s="710"/>
      <c r="C51" s="347"/>
      <c r="D51" s="89">
        <f>Summary!E64</f>
        <v>50.59</v>
      </c>
      <c r="E51" s="69" t="s">
        <v>126</v>
      </c>
      <c r="F51" s="68" t="s">
        <v>126</v>
      </c>
      <c r="G51" s="70" t="s">
        <v>399</v>
      </c>
      <c r="H51" s="70" t="s">
        <v>1283</v>
      </c>
      <c r="I51" s="70"/>
      <c r="J51" s="70" t="s">
        <v>77</v>
      </c>
      <c r="K51" s="91" t="s">
        <v>126</v>
      </c>
      <c r="L51" s="69" t="s">
        <v>1281</v>
      </c>
      <c r="M51" s="100" t="s">
        <v>126</v>
      </c>
      <c r="N51" s="5"/>
    </row>
    <row r="52" spans="1:16" ht="14.1" customHeight="1">
      <c r="A52" s="99" t="s">
        <v>252</v>
      </c>
      <c r="B52" s="710"/>
      <c r="C52" s="347"/>
      <c r="D52" s="89">
        <f>Summary!E65</f>
        <v>50.3</v>
      </c>
      <c r="E52" s="69" t="s">
        <v>126</v>
      </c>
      <c r="F52" s="68" t="s">
        <v>126</v>
      </c>
      <c r="G52" s="69"/>
      <c r="H52" s="69"/>
      <c r="I52" s="69"/>
      <c r="J52" s="70" t="s">
        <v>77</v>
      </c>
      <c r="K52" s="91" t="s">
        <v>126</v>
      </c>
      <c r="L52" s="69" t="s">
        <v>126</v>
      </c>
      <c r="M52" s="100" t="s">
        <v>126</v>
      </c>
      <c r="N52" s="5"/>
    </row>
    <row r="53" spans="1:16" ht="14.1" customHeight="1">
      <c r="A53" s="138" t="s">
        <v>262</v>
      </c>
      <c r="B53" s="710" t="s">
        <v>421</v>
      </c>
      <c r="C53" s="347"/>
      <c r="D53" s="89"/>
      <c r="E53" s="69"/>
      <c r="F53" s="65" t="s">
        <v>122</v>
      </c>
      <c r="G53" s="69"/>
      <c r="H53" s="69"/>
      <c r="I53" s="69"/>
      <c r="J53" s="70"/>
      <c r="K53" s="91"/>
      <c r="L53" s="69"/>
      <c r="M53" s="100"/>
      <c r="N53" s="5"/>
    </row>
    <row r="54" spans="1:16" ht="14.1" customHeight="1">
      <c r="A54" s="99" t="s">
        <v>251</v>
      </c>
      <c r="B54" s="710"/>
      <c r="C54" s="347"/>
      <c r="D54" s="89">
        <f>Summary!E67</f>
        <v>10.416499999999999</v>
      </c>
      <c r="E54" s="69" t="s">
        <v>126</v>
      </c>
      <c r="F54" s="68" t="s">
        <v>126</v>
      </c>
      <c r="G54" s="70" t="s">
        <v>400</v>
      </c>
      <c r="H54" s="70" t="s">
        <v>869</v>
      </c>
      <c r="I54" s="70"/>
      <c r="J54" s="70" t="s">
        <v>77</v>
      </c>
      <c r="K54" s="91" t="s">
        <v>126</v>
      </c>
      <c r="L54" s="69" t="s">
        <v>1205</v>
      </c>
      <c r="M54" s="100" t="s">
        <v>126</v>
      </c>
      <c r="N54" s="5"/>
    </row>
    <row r="55" spans="1:16" ht="14.1" customHeight="1">
      <c r="A55" s="99" t="s">
        <v>252</v>
      </c>
      <c r="B55" s="710"/>
      <c r="C55" s="347"/>
      <c r="D55" s="89">
        <f>Summary!E68</f>
        <v>10.3134</v>
      </c>
      <c r="E55" s="69" t="s">
        <v>126</v>
      </c>
      <c r="F55" s="68" t="s">
        <v>126</v>
      </c>
      <c r="G55" s="69"/>
      <c r="H55" s="69"/>
      <c r="I55" s="69"/>
      <c r="J55" s="70" t="s">
        <v>77</v>
      </c>
      <c r="K55" s="91" t="s">
        <v>126</v>
      </c>
      <c r="L55" s="69" t="s">
        <v>126</v>
      </c>
      <c r="M55" s="100" t="s">
        <v>126</v>
      </c>
      <c r="N55" s="5"/>
    </row>
    <row r="56" spans="1:16" ht="14.1" customHeight="1">
      <c r="A56" s="138" t="s">
        <v>263</v>
      </c>
      <c r="B56" s="710" t="s">
        <v>422</v>
      </c>
      <c r="C56" s="347"/>
      <c r="D56" s="89"/>
      <c r="E56" s="69"/>
      <c r="F56" s="65" t="s">
        <v>122</v>
      </c>
      <c r="G56" s="69"/>
      <c r="H56" s="69"/>
      <c r="I56" s="69"/>
      <c r="J56" s="70"/>
      <c r="K56" s="91"/>
      <c r="L56" s="69"/>
      <c r="M56" s="100"/>
      <c r="N56" s="5"/>
    </row>
    <row r="57" spans="1:16" ht="14.1" customHeight="1">
      <c r="A57" s="99" t="s">
        <v>251</v>
      </c>
      <c r="B57" s="710"/>
      <c r="C57" s="347"/>
      <c r="D57" s="89">
        <f>Summary!E70</f>
        <v>10.110300000000001</v>
      </c>
      <c r="E57" s="69" t="s">
        <v>126</v>
      </c>
      <c r="F57" s="68" t="s">
        <v>126</v>
      </c>
      <c r="G57" s="70" t="s">
        <v>402</v>
      </c>
      <c r="H57" s="70" t="s">
        <v>870</v>
      </c>
      <c r="I57" s="70"/>
      <c r="J57" s="70" t="s">
        <v>77</v>
      </c>
      <c r="K57" s="91" t="s">
        <v>126</v>
      </c>
      <c r="L57" s="69" t="s">
        <v>1205</v>
      </c>
      <c r="M57" s="100" t="s">
        <v>126</v>
      </c>
      <c r="N57" s="5"/>
    </row>
    <row r="58" spans="1:16" ht="14.1" customHeight="1">
      <c r="A58" s="99" t="s">
        <v>252</v>
      </c>
      <c r="B58" s="710"/>
      <c r="C58" s="347"/>
      <c r="D58" s="89">
        <f>Summary!E71</f>
        <v>10.010199999999999</v>
      </c>
      <c r="E58" s="69" t="s">
        <v>126</v>
      </c>
      <c r="F58" s="68" t="s">
        <v>126</v>
      </c>
      <c r="G58" s="69"/>
      <c r="H58" s="69"/>
      <c r="I58" s="69"/>
      <c r="J58" s="70" t="s">
        <v>77</v>
      </c>
      <c r="K58" s="91" t="s">
        <v>126</v>
      </c>
      <c r="L58" s="69" t="s">
        <v>126</v>
      </c>
      <c r="M58" s="100" t="s">
        <v>126</v>
      </c>
      <c r="N58" s="5"/>
    </row>
    <row r="59" spans="1:16" ht="14.1" customHeight="1">
      <c r="A59" s="120" t="s">
        <v>234</v>
      </c>
      <c r="B59" s="74" t="s">
        <v>423</v>
      </c>
      <c r="C59" s="347"/>
      <c r="D59" s="89"/>
      <c r="E59" s="69"/>
      <c r="F59" s="68"/>
      <c r="G59" s="86"/>
      <c r="H59" s="796"/>
      <c r="I59" s="796"/>
      <c r="J59" s="70"/>
      <c r="K59" s="91"/>
      <c r="L59" s="69"/>
      <c r="M59" s="100"/>
      <c r="N59" s="5"/>
    </row>
    <row r="60" spans="1:16" ht="14.1" customHeight="1">
      <c r="A60" s="99" t="s">
        <v>251</v>
      </c>
      <c r="B60" s="710"/>
      <c r="C60" s="347"/>
      <c r="D60" s="89">
        <f>Summary!E73</f>
        <v>50.427100000000003</v>
      </c>
      <c r="E60" s="69" t="s">
        <v>126</v>
      </c>
      <c r="F60" s="65" t="s">
        <v>122</v>
      </c>
      <c r="G60" s="70" t="s">
        <v>735</v>
      </c>
      <c r="H60" s="70" t="s">
        <v>1286</v>
      </c>
      <c r="I60" s="70"/>
      <c r="J60" s="70" t="s">
        <v>77</v>
      </c>
      <c r="K60" s="91" t="s">
        <v>126</v>
      </c>
      <c r="L60" s="69" t="s">
        <v>1285</v>
      </c>
      <c r="M60" s="100" t="s">
        <v>126</v>
      </c>
      <c r="N60" s="33"/>
      <c r="O60" s="1" t="s">
        <v>77</v>
      </c>
    </row>
    <row r="61" spans="1:16" ht="14.1" customHeight="1">
      <c r="A61" s="99" t="s">
        <v>252</v>
      </c>
      <c r="B61" s="710"/>
      <c r="C61" s="347"/>
      <c r="D61" s="89">
        <f>Summary!E74</f>
        <v>50.427100000000003</v>
      </c>
      <c r="E61" s="69" t="s">
        <v>126</v>
      </c>
      <c r="F61" s="68"/>
      <c r="G61" s="69"/>
      <c r="H61" s="69"/>
      <c r="I61" s="69"/>
      <c r="J61" s="70" t="s">
        <v>77</v>
      </c>
      <c r="K61" s="91" t="s">
        <v>126</v>
      </c>
      <c r="L61" s="69" t="s">
        <v>126</v>
      </c>
      <c r="M61" s="100" t="s">
        <v>126</v>
      </c>
      <c r="N61" s="5" t="s">
        <v>77</v>
      </c>
    </row>
    <row r="62" spans="1:16" ht="14.1" customHeight="1">
      <c r="A62" s="120" t="s">
        <v>5</v>
      </c>
      <c r="B62" s="74" t="s">
        <v>424</v>
      </c>
      <c r="C62" s="346" t="s">
        <v>77</v>
      </c>
      <c r="D62" s="89" t="s">
        <v>77</v>
      </c>
      <c r="E62" s="75" t="s">
        <v>77</v>
      </c>
      <c r="F62" s="65" t="s">
        <v>122</v>
      </c>
      <c r="G62" s="86"/>
      <c r="H62" s="86"/>
      <c r="I62" s="86"/>
      <c r="J62" s="70" t="s">
        <v>77</v>
      </c>
      <c r="K62" s="88" t="s">
        <v>77</v>
      </c>
      <c r="L62" s="70" t="s">
        <v>77</v>
      </c>
      <c r="M62" s="101" t="s">
        <v>77</v>
      </c>
      <c r="N62" s="6" t="s">
        <v>77</v>
      </c>
      <c r="O62" s="14" t="s">
        <v>77</v>
      </c>
      <c r="P62" s="15" t="s">
        <v>77</v>
      </c>
    </row>
    <row r="63" spans="1:16" ht="14.1" customHeight="1">
      <c r="A63" s="99" t="s">
        <v>251</v>
      </c>
      <c r="B63" s="710"/>
      <c r="C63" s="347"/>
      <c r="D63" s="89">
        <f>Summary!E76</f>
        <v>7.68</v>
      </c>
      <c r="E63" s="73" t="s">
        <v>126</v>
      </c>
      <c r="F63" s="68" t="s">
        <v>126</v>
      </c>
      <c r="G63" s="70" t="s">
        <v>1206</v>
      </c>
      <c r="H63" s="69" t="s">
        <v>1207</v>
      </c>
      <c r="I63" s="69"/>
      <c r="J63" s="69" t="s">
        <v>126</v>
      </c>
      <c r="K63" s="91" t="s">
        <v>126</v>
      </c>
      <c r="L63" s="69" t="s">
        <v>875</v>
      </c>
      <c r="M63" s="100" t="s">
        <v>126</v>
      </c>
      <c r="N63" s="6"/>
      <c r="O63" s="14"/>
      <c r="P63" s="15"/>
    </row>
    <row r="64" spans="1:16" ht="14.1" customHeight="1">
      <c r="A64" s="99" t="s">
        <v>252</v>
      </c>
      <c r="B64" s="710"/>
      <c r="C64" s="347"/>
      <c r="D64" s="89">
        <f>Summary!E77</f>
        <v>7.53</v>
      </c>
      <c r="E64" s="69" t="s">
        <v>126</v>
      </c>
      <c r="F64" s="68" t="s">
        <v>126</v>
      </c>
      <c r="G64" s="69" t="s">
        <v>126</v>
      </c>
      <c r="H64" s="69" t="s">
        <v>126</v>
      </c>
      <c r="I64" s="69"/>
      <c r="J64" s="69" t="s">
        <v>126</v>
      </c>
      <c r="K64" s="91" t="s">
        <v>126</v>
      </c>
      <c r="L64" s="69" t="s">
        <v>126</v>
      </c>
      <c r="M64" s="100" t="s">
        <v>126</v>
      </c>
      <c r="N64" s="6" t="s">
        <v>77</v>
      </c>
      <c r="O64" s="14" t="s">
        <v>77</v>
      </c>
      <c r="P64" s="15" t="s">
        <v>77</v>
      </c>
    </row>
    <row r="65" spans="1:16" ht="14.1" customHeight="1">
      <c r="A65" s="120" t="s">
        <v>339</v>
      </c>
      <c r="B65" s="74" t="s">
        <v>425</v>
      </c>
      <c r="C65" s="347"/>
      <c r="D65" s="89"/>
      <c r="E65" s="69"/>
      <c r="F65" s="68"/>
      <c r="G65" s="86"/>
      <c r="H65" s="86"/>
      <c r="I65" s="86"/>
      <c r="J65" s="70"/>
      <c r="K65" s="91"/>
      <c r="L65" s="69"/>
      <c r="M65" s="100"/>
      <c r="N65" s="6"/>
      <c r="O65" s="14"/>
      <c r="P65" s="15"/>
    </row>
    <row r="66" spans="1:16" ht="14.1" customHeight="1">
      <c r="A66" s="99" t="s">
        <v>251</v>
      </c>
      <c r="B66" s="710"/>
      <c r="C66" s="347"/>
      <c r="D66" s="89">
        <f>Summary!E79</f>
        <v>10.54</v>
      </c>
      <c r="E66" s="73" t="s">
        <v>126</v>
      </c>
      <c r="F66" s="68" t="s">
        <v>126</v>
      </c>
      <c r="G66" s="70" t="s">
        <v>403</v>
      </c>
      <c r="H66" s="70" t="s">
        <v>871</v>
      </c>
      <c r="I66" s="70"/>
      <c r="J66" s="69" t="s">
        <v>126</v>
      </c>
      <c r="K66" s="91" t="s">
        <v>126</v>
      </c>
      <c r="L66" s="69" t="s">
        <v>868</v>
      </c>
      <c r="M66" s="100" t="s">
        <v>126</v>
      </c>
      <c r="N66" s="6"/>
      <c r="O66" s="14"/>
      <c r="P66" s="15"/>
    </row>
    <row r="67" spans="1:16" ht="14.1" customHeight="1">
      <c r="A67" s="99" t="s">
        <v>252</v>
      </c>
      <c r="B67" s="710"/>
      <c r="C67" s="347"/>
      <c r="D67" s="89">
        <f>Summary!E80</f>
        <v>10.54</v>
      </c>
      <c r="E67" s="69" t="s">
        <v>126</v>
      </c>
      <c r="F67" s="68" t="s">
        <v>126</v>
      </c>
      <c r="G67" s="69"/>
      <c r="H67" s="69" t="s">
        <v>126</v>
      </c>
      <c r="I67" s="69"/>
      <c r="J67" s="69" t="s">
        <v>126</v>
      </c>
      <c r="K67" s="91" t="s">
        <v>126</v>
      </c>
      <c r="L67" s="69" t="s">
        <v>126</v>
      </c>
      <c r="M67" s="100" t="s">
        <v>126</v>
      </c>
      <c r="N67" s="6"/>
      <c r="O67" s="14"/>
      <c r="P67" s="15"/>
    </row>
    <row r="68" spans="1:16" ht="14.1" customHeight="1">
      <c r="A68" s="120" t="s">
        <v>348</v>
      </c>
      <c r="B68" s="74" t="s">
        <v>426</v>
      </c>
      <c r="C68" s="347"/>
      <c r="D68" s="89"/>
      <c r="E68" s="75" t="s">
        <v>77</v>
      </c>
      <c r="F68" s="65" t="s">
        <v>122</v>
      </c>
      <c r="G68" s="86"/>
      <c r="H68" s="86"/>
      <c r="I68" s="86"/>
      <c r="J68" s="69"/>
      <c r="K68" s="91"/>
      <c r="L68" s="69"/>
      <c r="M68" s="100"/>
      <c r="N68" s="6"/>
      <c r="O68" s="14"/>
      <c r="P68" s="15"/>
    </row>
    <row r="69" spans="1:16" ht="14.1" customHeight="1">
      <c r="A69" s="99" t="s">
        <v>251</v>
      </c>
      <c r="B69" s="710"/>
      <c r="C69" s="347"/>
      <c r="D69" s="89">
        <f>Summary!E82</f>
        <v>48.36</v>
      </c>
      <c r="E69" s="73" t="s">
        <v>126</v>
      </c>
      <c r="F69" s="68" t="s">
        <v>126</v>
      </c>
      <c r="G69" s="70" t="s">
        <v>1203</v>
      </c>
      <c r="H69" s="69" t="s">
        <v>1204</v>
      </c>
      <c r="I69" s="69"/>
      <c r="J69" s="69" t="s">
        <v>126</v>
      </c>
      <c r="K69" s="91" t="s">
        <v>126</v>
      </c>
      <c r="L69" s="69" t="s">
        <v>875</v>
      </c>
      <c r="M69" s="100" t="s">
        <v>126</v>
      </c>
      <c r="N69" s="6"/>
      <c r="O69" s="14"/>
      <c r="P69" s="15"/>
    </row>
    <row r="70" spans="1:16" ht="14.1" customHeight="1">
      <c r="A70" s="99" t="s">
        <v>252</v>
      </c>
      <c r="B70" s="710"/>
      <c r="C70" s="347"/>
      <c r="D70" s="89">
        <f>Summary!E83</f>
        <v>48.31</v>
      </c>
      <c r="E70" s="73" t="s">
        <v>126</v>
      </c>
      <c r="F70" s="68" t="s">
        <v>126</v>
      </c>
      <c r="G70" s="144"/>
      <c r="H70" s="69" t="s">
        <v>126</v>
      </c>
      <c r="I70" s="69"/>
      <c r="J70" s="69" t="s">
        <v>126</v>
      </c>
      <c r="K70" s="91" t="s">
        <v>126</v>
      </c>
      <c r="L70" s="69" t="s">
        <v>126</v>
      </c>
      <c r="M70" s="100" t="s">
        <v>126</v>
      </c>
      <c r="N70" s="6"/>
      <c r="O70" s="14"/>
      <c r="P70" s="15"/>
    </row>
    <row r="71" spans="1:16" ht="14.1" customHeight="1">
      <c r="A71" s="407" t="s">
        <v>312</v>
      </c>
      <c r="B71" s="710" t="s">
        <v>427</v>
      </c>
      <c r="C71" s="345"/>
      <c r="D71" s="89"/>
      <c r="E71" s="73"/>
      <c r="F71" s="68"/>
      <c r="G71" s="86"/>
      <c r="H71" s="86" t="s">
        <v>77</v>
      </c>
      <c r="I71" s="86"/>
      <c r="J71" s="69"/>
      <c r="K71" s="91"/>
      <c r="L71" s="69"/>
      <c r="M71" s="100"/>
      <c r="N71" s="6"/>
      <c r="O71" s="14"/>
      <c r="P71" s="15"/>
    </row>
    <row r="72" spans="1:16" ht="14.1" customHeight="1">
      <c r="A72" s="99" t="s">
        <v>251</v>
      </c>
      <c r="B72" s="710"/>
      <c r="C72" s="345"/>
      <c r="D72" s="89">
        <f>Summary!E85</f>
        <v>53.08</v>
      </c>
      <c r="E72" s="73"/>
      <c r="F72" s="65" t="s">
        <v>122</v>
      </c>
      <c r="G72" s="70" t="s">
        <v>404</v>
      </c>
      <c r="H72" s="70" t="s">
        <v>1311</v>
      </c>
      <c r="I72" s="70"/>
      <c r="J72" s="73" t="s">
        <v>126</v>
      </c>
      <c r="K72" s="95" t="s">
        <v>126</v>
      </c>
      <c r="L72" s="73" t="s">
        <v>1285</v>
      </c>
      <c r="M72" s="102" t="s">
        <v>126</v>
      </c>
      <c r="N72" s="6"/>
      <c r="O72" s="13" t="s">
        <v>77</v>
      </c>
      <c r="P72" s="15"/>
    </row>
    <row r="73" spans="1:16" ht="14.1" customHeight="1">
      <c r="A73" s="99" t="s">
        <v>252</v>
      </c>
      <c r="B73" s="710"/>
      <c r="C73" s="345"/>
      <c r="D73" s="89">
        <f>Summary!E86</f>
        <v>52.36</v>
      </c>
      <c r="E73" s="73" t="s">
        <v>126</v>
      </c>
      <c r="F73" s="68" t="s">
        <v>126</v>
      </c>
      <c r="G73" s="69"/>
      <c r="H73" s="69"/>
      <c r="I73" s="69"/>
      <c r="J73" s="73" t="s">
        <v>126</v>
      </c>
      <c r="K73" s="95" t="s">
        <v>126</v>
      </c>
      <c r="L73" s="73" t="s">
        <v>126</v>
      </c>
      <c r="M73" s="102" t="s">
        <v>126</v>
      </c>
      <c r="N73" s="6"/>
      <c r="O73" s="13" t="s">
        <v>77</v>
      </c>
      <c r="P73" s="15"/>
    </row>
    <row r="74" spans="1:16" ht="14.1" customHeight="1">
      <c r="A74" s="385" t="s">
        <v>132</v>
      </c>
      <c r="B74" s="710" t="s">
        <v>736</v>
      </c>
      <c r="C74" s="345"/>
      <c r="D74" s="89"/>
      <c r="E74" s="73" t="s">
        <v>126</v>
      </c>
      <c r="F74" s="68" t="s">
        <v>126</v>
      </c>
      <c r="G74" s="69"/>
      <c r="H74" s="797"/>
      <c r="I74" s="797"/>
      <c r="J74" s="75" t="s">
        <v>77</v>
      </c>
      <c r="K74" s="95"/>
      <c r="L74" s="73"/>
      <c r="M74" s="102"/>
      <c r="N74" s="6"/>
      <c r="O74" s="13"/>
      <c r="P74" s="15"/>
    </row>
    <row r="75" spans="1:16" ht="14.1" customHeight="1">
      <c r="A75" s="99" t="s">
        <v>251</v>
      </c>
      <c r="B75" s="710"/>
      <c r="C75" s="345"/>
      <c r="D75" s="89">
        <f>Summary!E88</f>
        <v>101.6511</v>
      </c>
      <c r="E75" s="73"/>
      <c r="F75" s="65" t="s">
        <v>122</v>
      </c>
      <c r="G75" s="73" t="s">
        <v>737</v>
      </c>
      <c r="H75" s="73" t="s">
        <v>1284</v>
      </c>
      <c r="I75" s="73"/>
      <c r="J75" s="73" t="s">
        <v>126</v>
      </c>
      <c r="K75" s="95" t="s">
        <v>126</v>
      </c>
      <c r="L75" s="73" t="s">
        <v>1285</v>
      </c>
      <c r="M75" s="102" t="s">
        <v>126</v>
      </c>
      <c r="N75" s="6"/>
      <c r="O75" s="13"/>
      <c r="P75" s="15"/>
    </row>
    <row r="76" spans="1:16" ht="14.1" customHeight="1">
      <c r="A76" s="99" t="s">
        <v>252</v>
      </c>
      <c r="B76" s="710"/>
      <c r="C76" s="345"/>
      <c r="D76" s="89">
        <f>Summary!E89</f>
        <v>100.6447</v>
      </c>
      <c r="E76" s="73" t="s">
        <v>126</v>
      </c>
      <c r="F76" s="68" t="s">
        <v>126</v>
      </c>
      <c r="G76" s="69"/>
      <c r="H76" s="69"/>
      <c r="I76" s="69"/>
      <c r="J76" s="73"/>
      <c r="K76" s="95"/>
      <c r="L76" s="73"/>
      <c r="M76" s="102"/>
      <c r="N76" s="6"/>
      <c r="O76" s="13"/>
      <c r="P76" s="15"/>
    </row>
    <row r="77" spans="1:16" ht="14.1" customHeight="1">
      <c r="A77" s="385" t="s">
        <v>298</v>
      </c>
      <c r="B77" s="710" t="s">
        <v>428</v>
      </c>
      <c r="C77" s="345"/>
      <c r="D77" s="89"/>
      <c r="E77" s="73" t="s">
        <v>126</v>
      </c>
      <c r="F77" s="68" t="s">
        <v>126</v>
      </c>
      <c r="G77" s="69"/>
      <c r="H77" s="69"/>
      <c r="I77" s="69"/>
      <c r="J77" s="73"/>
      <c r="K77" s="95"/>
      <c r="L77" s="73"/>
      <c r="M77" s="102"/>
      <c r="N77" s="6"/>
      <c r="O77" s="14"/>
      <c r="P77" s="15"/>
    </row>
    <row r="78" spans="1:16" ht="14.1" customHeight="1">
      <c r="A78" s="99" t="s">
        <v>251</v>
      </c>
      <c r="B78" s="710"/>
      <c r="C78" s="345"/>
      <c r="D78" s="89">
        <f>Summary!E91</f>
        <v>101.17910000000001</v>
      </c>
      <c r="E78" s="73"/>
      <c r="F78" s="65" t="s">
        <v>122</v>
      </c>
      <c r="G78" s="94" t="s">
        <v>147</v>
      </c>
      <c r="H78" s="94" t="s">
        <v>872</v>
      </c>
      <c r="I78" s="94"/>
      <c r="J78" s="73" t="s">
        <v>126</v>
      </c>
      <c r="K78" s="95" t="s">
        <v>126</v>
      </c>
      <c r="L78" s="73" t="s">
        <v>873</v>
      </c>
      <c r="M78" s="102" t="s">
        <v>126</v>
      </c>
      <c r="N78" s="6"/>
      <c r="O78" s="13"/>
      <c r="P78" s="15"/>
    </row>
    <row r="79" spans="1:16" ht="14.1" customHeight="1" thickBot="1">
      <c r="A79" s="690" t="s">
        <v>252</v>
      </c>
      <c r="B79" s="714"/>
      <c r="C79" s="691"/>
      <c r="D79" s="689">
        <f>Summary!E92</f>
        <v>101.17910000000001</v>
      </c>
      <c r="E79" s="692"/>
      <c r="F79" s="158"/>
      <c r="G79" s="159"/>
      <c r="H79" s="159" t="s">
        <v>126</v>
      </c>
      <c r="I79" s="159"/>
      <c r="J79" s="692"/>
      <c r="K79" s="693"/>
      <c r="L79" s="692"/>
      <c r="M79" s="694"/>
      <c r="N79" s="6"/>
      <c r="O79" s="14"/>
      <c r="P79" s="15"/>
    </row>
    <row r="80" spans="1:16" ht="14.1" customHeight="1">
      <c r="A80" s="695" t="s">
        <v>350</v>
      </c>
      <c r="B80" s="715" t="s">
        <v>429</v>
      </c>
      <c r="C80" s="696"/>
      <c r="D80" s="681"/>
      <c r="E80" s="697"/>
      <c r="F80" s="125" t="s">
        <v>122</v>
      </c>
      <c r="G80" s="128" t="s">
        <v>206</v>
      </c>
      <c r="H80" s="129" t="s">
        <v>131</v>
      </c>
      <c r="I80" s="129"/>
      <c r="J80" s="697" t="s">
        <v>126</v>
      </c>
      <c r="K80" s="698" t="s">
        <v>126</v>
      </c>
      <c r="L80" s="697" t="s">
        <v>873</v>
      </c>
      <c r="M80" s="699" t="s">
        <v>126</v>
      </c>
      <c r="N80" s="6"/>
      <c r="O80" s="14"/>
      <c r="P80" s="15"/>
    </row>
    <row r="81" spans="1:26" ht="14.1" customHeight="1">
      <c r="A81" s="99" t="s">
        <v>251</v>
      </c>
      <c r="B81" s="710"/>
      <c r="C81" s="345"/>
      <c r="D81" s="89">
        <f>Summary!E94</f>
        <v>119.2928</v>
      </c>
      <c r="E81" s="73" t="s">
        <v>126</v>
      </c>
      <c r="F81" s="68" t="s">
        <v>126</v>
      </c>
      <c r="G81" s="69"/>
      <c r="H81" s="69"/>
      <c r="I81" s="69"/>
      <c r="J81" s="73"/>
      <c r="K81" s="95"/>
      <c r="L81" s="73"/>
      <c r="M81" s="102"/>
      <c r="N81" s="6"/>
      <c r="O81" s="14"/>
      <c r="P81" s="15"/>
    </row>
    <row r="82" spans="1:26" ht="14.1" customHeight="1">
      <c r="A82" s="99" t="s">
        <v>252</v>
      </c>
      <c r="B82" s="710"/>
      <c r="C82" s="345"/>
      <c r="D82" s="89">
        <f>Summary!E95</f>
        <v>115.81829999999999</v>
      </c>
      <c r="E82" s="73" t="s">
        <v>126</v>
      </c>
      <c r="F82" s="68" t="s">
        <v>126</v>
      </c>
      <c r="G82" s="69"/>
      <c r="H82" s="69"/>
      <c r="I82" s="69"/>
      <c r="J82" s="73"/>
      <c r="K82" s="95"/>
      <c r="L82" s="73"/>
      <c r="M82" s="102"/>
      <c r="N82" s="6"/>
      <c r="O82" s="14"/>
      <c r="P82" s="15"/>
    </row>
    <row r="83" spans="1:26" ht="14.1" customHeight="1">
      <c r="A83" s="120" t="s">
        <v>105</v>
      </c>
      <c r="B83" s="74" t="s">
        <v>430</v>
      </c>
      <c r="C83" s="345"/>
      <c r="D83" s="89"/>
      <c r="E83" s="73"/>
      <c r="F83" s="86"/>
      <c r="G83" s="69"/>
      <c r="H83" s="69"/>
      <c r="I83" s="69"/>
      <c r="J83" s="73"/>
      <c r="K83" s="95"/>
      <c r="L83" s="73"/>
      <c r="M83" s="102"/>
      <c r="N83" s="6"/>
      <c r="O83" s="14"/>
      <c r="P83" s="15"/>
    </row>
    <row r="84" spans="1:26" ht="14.1" customHeight="1">
      <c r="A84" s="99" t="s">
        <v>251</v>
      </c>
      <c r="B84" s="710"/>
      <c r="C84" s="345"/>
      <c r="D84" s="89">
        <f>Summary!E97</f>
        <v>99.64</v>
      </c>
      <c r="E84" s="73"/>
      <c r="F84" s="65" t="s">
        <v>122</v>
      </c>
      <c r="G84" s="73" t="s">
        <v>405</v>
      </c>
      <c r="H84" s="73" t="s">
        <v>874</v>
      </c>
      <c r="I84" s="73"/>
      <c r="J84" s="95" t="s">
        <v>126</v>
      </c>
      <c r="K84" s="73" t="s">
        <v>126</v>
      </c>
      <c r="L84" s="73" t="s">
        <v>401</v>
      </c>
      <c r="M84" s="102" t="s">
        <v>126</v>
      </c>
      <c r="N84" s="6"/>
      <c r="O84" s="14"/>
      <c r="P84" s="15"/>
    </row>
    <row r="85" spans="1:26" ht="14.1" customHeight="1">
      <c r="A85" s="99" t="s">
        <v>252</v>
      </c>
      <c r="B85" s="710"/>
      <c r="C85" s="345"/>
      <c r="D85" s="89">
        <f>Summary!E98</f>
        <v>99.64</v>
      </c>
      <c r="E85" s="73" t="s">
        <v>126</v>
      </c>
      <c r="F85" s="68" t="s">
        <v>126</v>
      </c>
      <c r="G85" s="73"/>
      <c r="H85" s="73"/>
      <c r="I85" s="73"/>
      <c r="J85" s="73" t="s">
        <v>126</v>
      </c>
      <c r="K85" s="95" t="s">
        <v>126</v>
      </c>
      <c r="L85" s="73" t="s">
        <v>126</v>
      </c>
      <c r="M85" s="102" t="s">
        <v>126</v>
      </c>
      <c r="N85" s="6"/>
      <c r="O85" s="14"/>
      <c r="P85" s="15"/>
    </row>
    <row r="86" spans="1:26" ht="14.1" customHeight="1">
      <c r="A86" s="120" t="s">
        <v>859</v>
      </c>
      <c r="B86" s="74" t="s">
        <v>430</v>
      </c>
      <c r="C86" s="345"/>
      <c r="D86" s="89"/>
      <c r="E86" s="73" t="s">
        <v>126</v>
      </c>
      <c r="F86" s="68" t="s">
        <v>126</v>
      </c>
      <c r="G86" s="69"/>
      <c r="H86" s="69"/>
      <c r="I86" s="69"/>
      <c r="J86" s="73"/>
      <c r="K86" s="95"/>
      <c r="L86" s="73"/>
      <c r="M86" s="102"/>
      <c r="N86" s="6"/>
      <c r="O86" s="14"/>
      <c r="P86" s="15"/>
    </row>
    <row r="87" spans="1:26" ht="14.1" customHeight="1">
      <c r="A87" s="99" t="s">
        <v>251</v>
      </c>
      <c r="B87" s="710"/>
      <c r="C87" s="345"/>
      <c r="D87" s="89">
        <f>Summary!E100</f>
        <v>104.5</v>
      </c>
      <c r="E87" s="73"/>
      <c r="F87" s="65" t="s">
        <v>122</v>
      </c>
      <c r="G87" s="75" t="s">
        <v>143</v>
      </c>
      <c r="H87" s="73" t="s">
        <v>126</v>
      </c>
      <c r="I87" s="73"/>
      <c r="J87" s="95" t="s">
        <v>126</v>
      </c>
      <c r="K87" s="73" t="s">
        <v>126</v>
      </c>
      <c r="L87" s="73" t="s">
        <v>126</v>
      </c>
      <c r="M87" s="102" t="s">
        <v>126</v>
      </c>
      <c r="N87" s="6"/>
      <c r="O87" s="14"/>
      <c r="P87" s="15"/>
    </row>
    <row r="88" spans="1:26" ht="14.1" customHeight="1">
      <c r="A88" s="99" t="s">
        <v>252</v>
      </c>
      <c r="B88" s="710"/>
      <c r="C88" s="345"/>
      <c r="D88" s="89">
        <f>Summary!E101</f>
        <v>104.5</v>
      </c>
      <c r="E88" s="73" t="s">
        <v>126</v>
      </c>
      <c r="F88" s="68" t="s">
        <v>126</v>
      </c>
      <c r="G88" s="73"/>
      <c r="H88" s="73"/>
      <c r="I88" s="73"/>
      <c r="J88" s="73" t="s">
        <v>126</v>
      </c>
      <c r="K88" s="95" t="s">
        <v>126</v>
      </c>
      <c r="L88" s="73" t="s">
        <v>126</v>
      </c>
      <c r="M88" s="102" t="s">
        <v>126</v>
      </c>
      <c r="N88" s="6"/>
      <c r="O88" s="14"/>
      <c r="P88" s="15"/>
    </row>
    <row r="89" spans="1:26" ht="14.1" customHeight="1">
      <c r="A89" s="385" t="s">
        <v>351</v>
      </c>
      <c r="B89" s="710" t="s">
        <v>431</v>
      </c>
      <c r="C89" s="345"/>
      <c r="D89" s="89"/>
      <c r="E89" s="73" t="s">
        <v>126</v>
      </c>
      <c r="F89" s="68" t="s">
        <v>126</v>
      </c>
      <c r="G89" s="73"/>
      <c r="H89" s="75" t="s">
        <v>77</v>
      </c>
      <c r="I89" s="75"/>
      <c r="J89" s="73"/>
      <c r="K89" s="95"/>
      <c r="L89" s="73"/>
      <c r="M89" s="102"/>
      <c r="N89" s="6"/>
      <c r="O89" s="14"/>
      <c r="P89" s="15"/>
    </row>
    <row r="90" spans="1:26" ht="14.1" customHeight="1">
      <c r="A90" s="99" t="s">
        <v>251</v>
      </c>
      <c r="B90" s="710"/>
      <c r="C90" s="345"/>
      <c r="D90" s="89">
        <f>Summary!E103</f>
        <v>101.5005</v>
      </c>
      <c r="E90" s="73"/>
      <c r="F90" s="65" t="s">
        <v>122</v>
      </c>
      <c r="G90" s="73" t="s">
        <v>352</v>
      </c>
      <c r="H90" s="75" t="s">
        <v>1314</v>
      </c>
      <c r="I90" s="75"/>
      <c r="J90" s="73"/>
      <c r="K90" s="95"/>
      <c r="L90" s="73" t="s">
        <v>1285</v>
      </c>
      <c r="M90" s="102" t="s">
        <v>126</v>
      </c>
      <c r="N90" s="6"/>
      <c r="O90" s="14"/>
      <c r="P90" s="15"/>
    </row>
    <row r="91" spans="1:26" ht="14.1" customHeight="1">
      <c r="A91" s="99" t="s">
        <v>252</v>
      </c>
      <c r="B91" s="710"/>
      <c r="C91" s="345"/>
      <c r="D91" s="89">
        <f>Summary!E104</f>
        <v>100.49550000000001</v>
      </c>
      <c r="E91" s="73" t="s">
        <v>126</v>
      </c>
      <c r="F91" s="68" t="s">
        <v>126</v>
      </c>
      <c r="G91" s="73"/>
      <c r="H91" s="73"/>
      <c r="I91" s="73"/>
      <c r="J91" s="73"/>
      <c r="K91" s="95"/>
      <c r="L91" s="73"/>
      <c r="M91" s="102"/>
      <c r="N91" s="6"/>
      <c r="O91" s="14"/>
      <c r="P91" s="15"/>
    </row>
    <row r="92" spans="1:26" ht="14.1" customHeight="1">
      <c r="A92" s="120" t="s">
        <v>99</v>
      </c>
      <c r="B92" s="74" t="s">
        <v>432</v>
      </c>
      <c r="C92" s="345"/>
      <c r="D92" s="63"/>
      <c r="E92" s="73" t="s">
        <v>126</v>
      </c>
      <c r="F92" s="68" t="s">
        <v>126</v>
      </c>
      <c r="G92" s="86"/>
      <c r="H92" s="86"/>
      <c r="I92" s="86"/>
      <c r="J92" s="73"/>
      <c r="K92" s="95"/>
      <c r="L92" s="73"/>
      <c r="M92" s="102"/>
      <c r="N92" s="5"/>
      <c r="O92" s="14"/>
      <c r="P92" s="15"/>
    </row>
    <row r="93" spans="1:26" ht="14.1" customHeight="1">
      <c r="A93" s="99" t="s">
        <v>251</v>
      </c>
      <c r="B93" s="710"/>
      <c r="C93" s="345"/>
      <c r="D93" s="89">
        <f>Summary!E106</f>
        <v>100.5463</v>
      </c>
      <c r="E93" s="73" t="s">
        <v>126</v>
      </c>
      <c r="F93" s="75" t="s">
        <v>122</v>
      </c>
      <c r="G93" s="105" t="s">
        <v>144</v>
      </c>
      <c r="H93" s="75" t="s">
        <v>1313</v>
      </c>
      <c r="I93" s="75"/>
      <c r="J93" s="73" t="s">
        <v>126</v>
      </c>
      <c r="K93" s="95" t="s">
        <v>126</v>
      </c>
      <c r="L93" s="73" t="s">
        <v>1285</v>
      </c>
      <c r="M93" s="102" t="s">
        <v>126</v>
      </c>
      <c r="N93" s="5" t="s">
        <v>77</v>
      </c>
      <c r="O93" s="13"/>
      <c r="P93" s="15"/>
    </row>
    <row r="94" spans="1:26" ht="14.1" customHeight="1">
      <c r="A94" s="99" t="s">
        <v>252</v>
      </c>
      <c r="B94" s="710"/>
      <c r="C94" s="345"/>
      <c r="D94" s="89">
        <f>Summary!E107</f>
        <v>100.5463</v>
      </c>
      <c r="E94" s="73" t="s">
        <v>126</v>
      </c>
      <c r="F94" s="73" t="s">
        <v>126</v>
      </c>
      <c r="G94" s="73" t="s">
        <v>126</v>
      </c>
      <c r="H94" s="73" t="s">
        <v>126</v>
      </c>
      <c r="I94" s="73"/>
      <c r="J94" s="73" t="s">
        <v>126</v>
      </c>
      <c r="K94" s="95" t="s">
        <v>126</v>
      </c>
      <c r="L94" s="66"/>
      <c r="M94" s="102" t="s">
        <v>126</v>
      </c>
      <c r="N94" s="11"/>
      <c r="O94" s="11"/>
      <c r="P94" s="11"/>
      <c r="Q94" s="11"/>
      <c r="R94" s="343"/>
      <c r="S94" s="35"/>
      <c r="T94" s="35"/>
      <c r="U94" s="373"/>
      <c r="V94" s="373"/>
      <c r="W94" s="373"/>
      <c r="X94" s="373"/>
      <c r="Y94" s="373"/>
      <c r="Z94" s="35"/>
    </row>
    <row r="95" spans="1:26" ht="14.1" customHeight="1">
      <c r="A95" s="120" t="s">
        <v>22</v>
      </c>
      <c r="B95" s="74" t="s">
        <v>433</v>
      </c>
      <c r="C95" s="345"/>
      <c r="D95" s="63"/>
      <c r="E95" s="73"/>
      <c r="F95" s="73"/>
      <c r="G95" s="86"/>
      <c r="H95" s="86"/>
      <c r="I95" s="86"/>
      <c r="J95" s="73"/>
      <c r="K95" s="95"/>
      <c r="L95" s="73"/>
      <c r="M95" s="102"/>
      <c r="N95" s="5"/>
      <c r="O95" s="14"/>
      <c r="P95" s="15"/>
    </row>
    <row r="96" spans="1:26" ht="14.1" customHeight="1">
      <c r="A96" s="99" t="s">
        <v>251</v>
      </c>
      <c r="B96" s="710"/>
      <c r="C96" s="345"/>
      <c r="D96" s="89">
        <f>Summary!E109</f>
        <v>101.63800000000001</v>
      </c>
      <c r="E96" s="73" t="s">
        <v>126</v>
      </c>
      <c r="F96" s="75" t="s">
        <v>122</v>
      </c>
      <c r="G96" s="69" t="s">
        <v>738</v>
      </c>
      <c r="H96" s="70" t="s">
        <v>1316</v>
      </c>
      <c r="I96" s="70"/>
      <c r="J96" s="73" t="s">
        <v>126</v>
      </c>
      <c r="K96" s="95" t="s">
        <v>126</v>
      </c>
      <c r="L96" s="73" t="s">
        <v>1250</v>
      </c>
      <c r="M96" s="102" t="s">
        <v>126</v>
      </c>
      <c r="N96" s="5"/>
      <c r="O96" s="14"/>
      <c r="P96" s="15"/>
    </row>
    <row r="97" spans="1:16" ht="14.1" customHeight="1">
      <c r="A97" s="99" t="s">
        <v>252</v>
      </c>
      <c r="B97" s="710"/>
      <c r="C97" s="345"/>
      <c r="D97" s="89">
        <f>Summary!E110</f>
        <v>100.6317</v>
      </c>
      <c r="E97" s="73" t="s">
        <v>126</v>
      </c>
      <c r="F97" s="73" t="s">
        <v>126</v>
      </c>
      <c r="G97" s="69"/>
      <c r="H97" s="69"/>
      <c r="I97" s="69"/>
      <c r="J97" s="73" t="s">
        <v>126</v>
      </c>
      <c r="K97" s="95" t="s">
        <v>126</v>
      </c>
      <c r="L97" s="73" t="s">
        <v>126</v>
      </c>
      <c r="M97" s="102" t="s">
        <v>126</v>
      </c>
      <c r="N97" s="5"/>
      <c r="O97" s="14"/>
      <c r="P97" s="15"/>
    </row>
    <row r="98" spans="1:16" ht="14.1" customHeight="1">
      <c r="A98" s="120" t="s">
        <v>307</v>
      </c>
      <c r="B98" s="74" t="s">
        <v>434</v>
      </c>
      <c r="C98" s="347"/>
      <c r="D98" s="89"/>
      <c r="E98" s="75" t="s">
        <v>77</v>
      </c>
      <c r="F98" s="65" t="s">
        <v>77</v>
      </c>
      <c r="G98" s="86"/>
      <c r="H98" s="86"/>
      <c r="I98" s="86"/>
      <c r="J98" s="69"/>
      <c r="K98" s="91"/>
      <c r="L98" s="69"/>
      <c r="M98" s="100"/>
      <c r="N98" s="6"/>
      <c r="O98" s="14"/>
      <c r="P98" s="15"/>
    </row>
    <row r="99" spans="1:16" ht="14.1" customHeight="1">
      <c r="A99" s="99" t="s">
        <v>251</v>
      </c>
      <c r="B99" s="710"/>
      <c r="C99" s="347"/>
      <c r="D99" s="89">
        <f>Summary!E112</f>
        <v>85.08</v>
      </c>
      <c r="E99" s="73" t="s">
        <v>126</v>
      </c>
      <c r="F99" s="65" t="s">
        <v>122</v>
      </c>
      <c r="G99" s="70" t="s">
        <v>406</v>
      </c>
      <c r="H99" s="70" t="s">
        <v>876</v>
      </c>
      <c r="I99" s="70"/>
      <c r="J99" s="69" t="s">
        <v>126</v>
      </c>
      <c r="K99" s="91" t="s">
        <v>126</v>
      </c>
      <c r="L99" s="92" t="s">
        <v>401</v>
      </c>
      <c r="M99" s="100" t="s">
        <v>126</v>
      </c>
      <c r="N99" s="6"/>
      <c r="O99" s="14"/>
      <c r="P99" s="15"/>
    </row>
    <row r="100" spans="1:16" ht="14.1" customHeight="1">
      <c r="A100" s="99" t="s">
        <v>252</v>
      </c>
      <c r="B100" s="710"/>
      <c r="C100" s="345"/>
      <c r="D100" s="89">
        <f>Summary!E113</f>
        <v>83</v>
      </c>
      <c r="E100" s="73" t="s">
        <v>126</v>
      </c>
      <c r="F100" s="68" t="s">
        <v>126</v>
      </c>
      <c r="G100" s="69"/>
      <c r="H100" s="69"/>
      <c r="I100" s="69"/>
      <c r="J100" s="69" t="s">
        <v>126</v>
      </c>
      <c r="K100" s="91" t="s">
        <v>126</v>
      </c>
      <c r="L100" s="69" t="s">
        <v>126</v>
      </c>
      <c r="M100" s="100" t="s">
        <v>126</v>
      </c>
      <c r="N100" s="5"/>
    </row>
    <row r="101" spans="1:16" ht="14.1" customHeight="1">
      <c r="A101" s="120" t="s">
        <v>226</v>
      </c>
      <c r="B101" s="74" t="s">
        <v>435</v>
      </c>
      <c r="C101" s="345"/>
      <c r="D101" s="89"/>
      <c r="E101" s="73"/>
      <c r="F101" s="68"/>
      <c r="G101" s="69"/>
      <c r="H101" s="70" t="s">
        <v>77</v>
      </c>
      <c r="I101" s="70"/>
      <c r="J101" s="69"/>
      <c r="K101" s="91"/>
      <c r="L101" s="69"/>
      <c r="M101" s="100"/>
      <c r="N101" s="5"/>
    </row>
    <row r="102" spans="1:16" ht="14.1" customHeight="1">
      <c r="A102" s="99" t="s">
        <v>251</v>
      </c>
      <c r="B102" s="710"/>
      <c r="C102" s="345"/>
      <c r="D102" s="89">
        <f>Summary!E115</f>
        <v>101.85169999999999</v>
      </c>
      <c r="E102" s="73" t="s">
        <v>126</v>
      </c>
      <c r="F102" s="65" t="s">
        <v>122</v>
      </c>
      <c r="G102" s="69" t="s">
        <v>739</v>
      </c>
      <c r="H102" s="69" t="s">
        <v>1315</v>
      </c>
      <c r="I102" s="69"/>
      <c r="J102" s="69" t="s">
        <v>126</v>
      </c>
      <c r="K102" s="91" t="s">
        <v>126</v>
      </c>
      <c r="L102" s="374" t="s">
        <v>1285</v>
      </c>
      <c r="M102" s="100" t="s">
        <v>126</v>
      </c>
      <c r="N102" s="5"/>
    </row>
    <row r="103" spans="1:16" ht="14.1" customHeight="1">
      <c r="A103" s="99" t="s">
        <v>252</v>
      </c>
      <c r="B103" s="710"/>
      <c r="C103" s="345"/>
      <c r="D103" s="89">
        <f>Summary!E116</f>
        <v>101.85169999999999</v>
      </c>
      <c r="E103" s="73" t="s">
        <v>126</v>
      </c>
      <c r="F103" s="68" t="s">
        <v>126</v>
      </c>
      <c r="G103" s="69"/>
      <c r="H103" s="69"/>
      <c r="I103" s="69"/>
      <c r="J103" s="69" t="s">
        <v>126</v>
      </c>
      <c r="K103" s="91" t="s">
        <v>126</v>
      </c>
      <c r="L103" s="69" t="s">
        <v>126</v>
      </c>
      <c r="M103" s="100" t="s">
        <v>126</v>
      </c>
      <c r="N103" s="5"/>
    </row>
    <row r="104" spans="1:16" ht="14.1" customHeight="1">
      <c r="A104" s="120" t="s">
        <v>1270</v>
      </c>
      <c r="B104" s="74" t="s">
        <v>1269</v>
      </c>
      <c r="C104" s="345"/>
      <c r="D104" s="89"/>
      <c r="E104" s="73"/>
      <c r="F104" s="68"/>
      <c r="G104" s="69"/>
      <c r="H104" s="70" t="s">
        <v>77</v>
      </c>
      <c r="I104" s="70"/>
      <c r="J104" s="69"/>
      <c r="K104" s="91"/>
      <c r="L104" s="69"/>
      <c r="M104" s="100"/>
      <c r="N104" s="5"/>
    </row>
    <row r="105" spans="1:16" ht="14.1" customHeight="1">
      <c r="A105" s="99" t="s">
        <v>251</v>
      </c>
      <c r="B105" s="710"/>
      <c r="C105" s="345"/>
      <c r="D105" s="89">
        <f>Summary!E118</f>
        <v>102.366</v>
      </c>
      <c r="E105" s="73" t="s">
        <v>126</v>
      </c>
      <c r="F105" s="65" t="s">
        <v>122</v>
      </c>
      <c r="G105" s="70" t="s">
        <v>143</v>
      </c>
      <c r="H105" s="69" t="s">
        <v>126</v>
      </c>
      <c r="I105" s="69"/>
      <c r="J105" s="69" t="s">
        <v>126</v>
      </c>
      <c r="K105" s="91" t="s">
        <v>126</v>
      </c>
      <c r="L105" s="92" t="s">
        <v>126</v>
      </c>
      <c r="M105" s="100" t="s">
        <v>126</v>
      </c>
      <c r="N105" s="5"/>
    </row>
    <row r="106" spans="1:16" ht="14.1" customHeight="1">
      <c r="A106" s="99" t="s">
        <v>252</v>
      </c>
      <c r="B106" s="710"/>
      <c r="C106" s="345"/>
      <c r="D106" s="89">
        <f>Summary!E119</f>
        <v>102.366</v>
      </c>
      <c r="E106" s="73" t="s">
        <v>126</v>
      </c>
      <c r="F106" s="68" t="s">
        <v>126</v>
      </c>
      <c r="G106" s="69"/>
      <c r="H106" s="69"/>
      <c r="I106" s="69"/>
      <c r="J106" s="69" t="s">
        <v>126</v>
      </c>
      <c r="K106" s="91" t="s">
        <v>126</v>
      </c>
      <c r="L106" s="69" t="s">
        <v>126</v>
      </c>
      <c r="M106" s="100" t="s">
        <v>126</v>
      </c>
      <c r="N106" s="5"/>
    </row>
    <row r="107" spans="1:16" ht="14.1" customHeight="1">
      <c r="A107" s="120" t="s">
        <v>205</v>
      </c>
      <c r="B107" s="74" t="s">
        <v>436</v>
      </c>
      <c r="C107" s="345"/>
      <c r="D107" s="63"/>
      <c r="E107" s="75" t="s">
        <v>77</v>
      </c>
      <c r="F107" s="68"/>
      <c r="G107" s="86"/>
      <c r="H107" s="86"/>
      <c r="I107" s="86"/>
      <c r="J107" s="69"/>
      <c r="K107" s="91"/>
      <c r="L107" s="69"/>
      <c r="M107" s="100"/>
      <c r="N107" s="33"/>
    </row>
    <row r="108" spans="1:16" ht="14.1" customHeight="1">
      <c r="A108" s="99" t="s">
        <v>821</v>
      </c>
      <c r="B108" s="710"/>
      <c r="C108" s="345"/>
      <c r="D108" s="89">
        <f>Summary!E121</f>
        <v>88.98</v>
      </c>
      <c r="E108" s="73" t="s">
        <v>126</v>
      </c>
      <c r="F108" s="65" t="s">
        <v>122</v>
      </c>
      <c r="G108" s="73" t="s">
        <v>407</v>
      </c>
      <c r="H108" s="75" t="s">
        <v>142</v>
      </c>
      <c r="I108" s="75"/>
      <c r="J108" s="73" t="s">
        <v>126</v>
      </c>
      <c r="K108" s="95" t="s">
        <v>126</v>
      </c>
      <c r="L108" s="73" t="s">
        <v>401</v>
      </c>
      <c r="M108" s="102" t="s">
        <v>126</v>
      </c>
      <c r="N108" s="5"/>
    </row>
    <row r="109" spans="1:16" ht="14.1" customHeight="1">
      <c r="A109" s="99" t="s">
        <v>822</v>
      </c>
      <c r="B109" s="710"/>
      <c r="C109" s="345"/>
      <c r="D109" s="89">
        <f>Summary!E122</f>
        <v>88.1</v>
      </c>
      <c r="E109" s="73" t="s">
        <v>126</v>
      </c>
      <c r="F109" s="73" t="s">
        <v>126</v>
      </c>
      <c r="G109" s="69" t="s">
        <v>126</v>
      </c>
      <c r="H109" s="69" t="s">
        <v>126</v>
      </c>
      <c r="I109" s="69"/>
      <c r="J109" s="73" t="s">
        <v>126</v>
      </c>
      <c r="K109" s="95" t="s">
        <v>126</v>
      </c>
      <c r="L109" s="73" t="s">
        <v>126</v>
      </c>
      <c r="M109" s="102" t="s">
        <v>126</v>
      </c>
      <c r="N109" s="5"/>
    </row>
    <row r="110" spans="1:16" ht="14.1" customHeight="1">
      <c r="A110" s="386" t="s">
        <v>823</v>
      </c>
      <c r="B110" s="74"/>
      <c r="C110" s="345"/>
      <c r="D110" s="89">
        <f>Summary!E123</f>
        <v>88.1</v>
      </c>
      <c r="E110" s="73" t="s">
        <v>126</v>
      </c>
      <c r="F110" s="73" t="s">
        <v>126</v>
      </c>
      <c r="G110" s="69" t="s">
        <v>126</v>
      </c>
      <c r="H110" s="69" t="s">
        <v>126</v>
      </c>
      <c r="I110" s="69"/>
      <c r="J110" s="73" t="s">
        <v>126</v>
      </c>
      <c r="K110" s="95" t="s">
        <v>126</v>
      </c>
      <c r="L110" s="73" t="s">
        <v>126</v>
      </c>
      <c r="M110" s="102" t="s">
        <v>126</v>
      </c>
      <c r="N110" s="5"/>
    </row>
    <row r="111" spans="1:16" ht="14.1" customHeight="1">
      <c r="A111" s="99" t="s">
        <v>824</v>
      </c>
      <c r="B111" s="710"/>
      <c r="C111" s="345"/>
      <c r="D111" s="89">
        <f>Summary!E124</f>
        <v>88.1</v>
      </c>
      <c r="E111" s="73" t="s">
        <v>126</v>
      </c>
      <c r="F111" s="73" t="s">
        <v>126</v>
      </c>
      <c r="G111" s="69" t="s">
        <v>126</v>
      </c>
      <c r="H111" s="69" t="s">
        <v>126</v>
      </c>
      <c r="I111" s="69"/>
      <c r="J111" s="73" t="s">
        <v>126</v>
      </c>
      <c r="K111" s="95" t="s">
        <v>126</v>
      </c>
      <c r="L111" s="73" t="s">
        <v>126</v>
      </c>
      <c r="M111" s="102" t="s">
        <v>126</v>
      </c>
      <c r="N111" s="5"/>
    </row>
    <row r="112" spans="1:16" ht="14.1" customHeight="1">
      <c r="A112" s="654"/>
      <c r="B112" s="716"/>
      <c r="C112" s="84"/>
      <c r="D112" s="375" t="s">
        <v>77</v>
      </c>
      <c r="E112" s="373"/>
      <c r="F112" s="373"/>
      <c r="G112" s="5"/>
      <c r="H112" s="5"/>
      <c r="I112" s="5"/>
      <c r="J112" s="373"/>
      <c r="K112" s="655"/>
      <c r="L112" s="373"/>
      <c r="M112" s="656"/>
      <c r="N112" s="5"/>
    </row>
    <row r="113" spans="1:16" ht="14.1" customHeight="1">
      <c r="A113" s="36" t="s">
        <v>258</v>
      </c>
      <c r="B113" s="370"/>
      <c r="C113" s="84"/>
      <c r="D113" s="6"/>
      <c r="E113" s="27" t="s">
        <v>77</v>
      </c>
      <c r="F113" s="35"/>
      <c r="G113" s="5"/>
      <c r="H113" s="5"/>
      <c r="I113" s="5"/>
      <c r="J113" s="35"/>
      <c r="K113" s="76"/>
      <c r="L113" s="35"/>
      <c r="M113" s="16"/>
      <c r="N113" s="5"/>
    </row>
    <row r="114" spans="1:16" ht="14.1" customHeight="1">
      <c r="A114" s="36"/>
      <c r="B114" s="370"/>
      <c r="C114" s="84"/>
      <c r="D114" s="6"/>
      <c r="E114" s="35"/>
      <c r="F114" s="35"/>
      <c r="G114" s="5"/>
      <c r="H114" s="5"/>
      <c r="I114" s="5"/>
      <c r="J114" s="35"/>
      <c r="K114" s="76"/>
      <c r="L114" s="35"/>
      <c r="M114" s="16"/>
      <c r="N114" s="5"/>
    </row>
    <row r="115" spans="1:16" ht="14.1" customHeight="1">
      <c r="A115" s="120" t="s">
        <v>1322</v>
      </c>
      <c r="B115" s="74" t="s">
        <v>437</v>
      </c>
      <c r="C115" s="347" t="s">
        <v>219</v>
      </c>
      <c r="D115" s="89">
        <f>Summary!E128</f>
        <v>8</v>
      </c>
      <c r="E115" s="64">
        <v>900</v>
      </c>
      <c r="F115" s="65" t="s">
        <v>122</v>
      </c>
      <c r="G115" s="69" t="s">
        <v>353</v>
      </c>
      <c r="H115" s="69" t="s">
        <v>145</v>
      </c>
      <c r="I115" s="69" t="s">
        <v>126</v>
      </c>
      <c r="J115" s="71">
        <v>10</v>
      </c>
      <c r="K115" s="72">
        <v>500</v>
      </c>
      <c r="L115" s="68" t="s">
        <v>166</v>
      </c>
      <c r="M115" s="117">
        <v>1.78</v>
      </c>
      <c r="N115" s="6">
        <f>E115*1000000</f>
        <v>900000000</v>
      </c>
      <c r="O115" s="14">
        <f t="shared" ref="O115:O121" si="0">N115/J115</f>
        <v>90000000</v>
      </c>
      <c r="P115" s="15">
        <f t="shared" ref="P115:P121" si="1">D115*O115</f>
        <v>720000000</v>
      </c>
    </row>
    <row r="116" spans="1:16" ht="14.1" customHeight="1">
      <c r="A116" s="120" t="s">
        <v>171</v>
      </c>
      <c r="B116" s="74" t="s">
        <v>438</v>
      </c>
      <c r="C116" s="347" t="s">
        <v>219</v>
      </c>
      <c r="D116" s="89">
        <f>Summary!E129</f>
        <v>9.0500000000000007</v>
      </c>
      <c r="E116" s="64">
        <v>3180.0450000000001</v>
      </c>
      <c r="F116" s="65" t="s">
        <v>122</v>
      </c>
      <c r="G116" s="96" t="s">
        <v>153</v>
      </c>
      <c r="H116" s="96" t="s">
        <v>877</v>
      </c>
      <c r="I116" s="69" t="s">
        <v>126</v>
      </c>
      <c r="J116" s="71">
        <v>10</v>
      </c>
      <c r="K116" s="72">
        <v>500</v>
      </c>
      <c r="L116" s="68" t="s">
        <v>878</v>
      </c>
      <c r="M116" s="117">
        <v>1.56</v>
      </c>
      <c r="N116" s="6">
        <f>E116*1000000</f>
        <v>3180045000</v>
      </c>
      <c r="O116" s="14">
        <f t="shared" si="0"/>
        <v>318004500</v>
      </c>
      <c r="P116" s="15">
        <f t="shared" si="1"/>
        <v>2877940725</v>
      </c>
    </row>
    <row r="117" spans="1:16" ht="14.1" customHeight="1">
      <c r="A117" s="138" t="s">
        <v>1004</v>
      </c>
      <c r="B117" s="710" t="s">
        <v>439</v>
      </c>
      <c r="C117" s="347" t="s">
        <v>219</v>
      </c>
      <c r="D117" s="89">
        <f>Summary!E130</f>
        <v>9.0500000000000007</v>
      </c>
      <c r="E117" s="64">
        <v>1000</v>
      </c>
      <c r="F117" s="65" t="s">
        <v>122</v>
      </c>
      <c r="G117" s="90">
        <v>0.25</v>
      </c>
      <c r="H117" s="96" t="s">
        <v>879</v>
      </c>
      <c r="I117" s="69" t="s">
        <v>126</v>
      </c>
      <c r="J117" s="71">
        <v>10</v>
      </c>
      <c r="K117" s="72">
        <v>500</v>
      </c>
      <c r="L117" s="68" t="s">
        <v>880</v>
      </c>
      <c r="M117" s="117">
        <v>0.83</v>
      </c>
      <c r="N117" s="6">
        <f t="shared" ref="N117:N121" si="2">E117*1000000</f>
        <v>1000000000</v>
      </c>
      <c r="O117" s="14">
        <f t="shared" si="0"/>
        <v>100000000</v>
      </c>
      <c r="P117" s="15">
        <f t="shared" si="1"/>
        <v>905000000.00000012</v>
      </c>
    </row>
    <row r="118" spans="1:16" ht="14.1" customHeight="1">
      <c r="A118" s="120" t="s">
        <v>338</v>
      </c>
      <c r="B118" s="74" t="s">
        <v>440</v>
      </c>
      <c r="C118" s="347" t="s">
        <v>219</v>
      </c>
      <c r="D118" s="89">
        <f>Summary!E131</f>
        <v>16.100000000000001</v>
      </c>
      <c r="E118" s="64">
        <v>2835</v>
      </c>
      <c r="F118" s="65" t="s">
        <v>122</v>
      </c>
      <c r="G118" s="69" t="s">
        <v>354</v>
      </c>
      <c r="H118" s="69" t="s">
        <v>189</v>
      </c>
      <c r="I118" s="69" t="s">
        <v>126</v>
      </c>
      <c r="J118" s="71">
        <v>10</v>
      </c>
      <c r="K118" s="72">
        <v>500</v>
      </c>
      <c r="L118" s="68" t="s">
        <v>880</v>
      </c>
      <c r="M118" s="117">
        <v>1.8</v>
      </c>
      <c r="N118" s="6">
        <f t="shared" si="2"/>
        <v>2835000000</v>
      </c>
      <c r="O118" s="14">
        <f t="shared" si="0"/>
        <v>283500000</v>
      </c>
      <c r="P118" s="15">
        <f t="shared" si="1"/>
        <v>4564350000</v>
      </c>
    </row>
    <row r="119" spans="1:16" ht="14.1" customHeight="1">
      <c r="A119" s="120" t="s">
        <v>182</v>
      </c>
      <c r="B119" s="74" t="s">
        <v>441</v>
      </c>
      <c r="C119" s="347" t="s">
        <v>219</v>
      </c>
      <c r="D119" s="89">
        <f>Summary!E132</f>
        <v>7.02</v>
      </c>
      <c r="E119" s="64">
        <v>2841.25</v>
      </c>
      <c r="F119" s="65" t="s">
        <v>122</v>
      </c>
      <c r="G119" s="69" t="s">
        <v>141</v>
      </c>
      <c r="H119" s="69" t="s">
        <v>211</v>
      </c>
      <c r="I119" s="69" t="s">
        <v>126</v>
      </c>
      <c r="J119" s="71">
        <v>10</v>
      </c>
      <c r="K119" s="72">
        <v>500</v>
      </c>
      <c r="L119" s="68" t="s">
        <v>880</v>
      </c>
      <c r="M119" s="117">
        <v>0.85</v>
      </c>
      <c r="N119" s="6">
        <f t="shared" si="2"/>
        <v>2841250000</v>
      </c>
      <c r="O119" s="14">
        <f t="shared" si="0"/>
        <v>284125000</v>
      </c>
      <c r="P119" s="15">
        <f t="shared" si="1"/>
        <v>1994557499.9999998</v>
      </c>
    </row>
    <row r="120" spans="1:16" ht="14.1" customHeight="1">
      <c r="A120" s="120" t="s">
        <v>1319</v>
      </c>
      <c r="B120" s="74" t="s">
        <v>443</v>
      </c>
      <c r="C120" s="347" t="s">
        <v>219</v>
      </c>
      <c r="D120" s="89">
        <f>Summary!E134</f>
        <v>12.85</v>
      </c>
      <c r="E120" s="64">
        <v>544.5</v>
      </c>
      <c r="F120" s="65" t="s">
        <v>122</v>
      </c>
      <c r="G120" s="69" t="s">
        <v>355</v>
      </c>
      <c r="H120" s="69" t="s">
        <v>135</v>
      </c>
      <c r="I120" s="69" t="s">
        <v>126</v>
      </c>
      <c r="J120" s="71">
        <v>10</v>
      </c>
      <c r="K120" s="72">
        <v>500</v>
      </c>
      <c r="L120" s="69" t="s">
        <v>166</v>
      </c>
      <c r="M120" s="100">
        <v>3.07</v>
      </c>
      <c r="N120" s="6">
        <f t="shared" si="2"/>
        <v>544500000</v>
      </c>
      <c r="O120" s="14">
        <f t="shared" si="0"/>
        <v>54450000</v>
      </c>
      <c r="P120" s="15">
        <f t="shared" si="1"/>
        <v>699682500</v>
      </c>
    </row>
    <row r="121" spans="1:16" ht="14.1" customHeight="1">
      <c r="A121" s="120" t="s">
        <v>196</v>
      </c>
      <c r="B121" s="74" t="s">
        <v>444</v>
      </c>
      <c r="C121" s="347" t="s">
        <v>219</v>
      </c>
      <c r="D121" s="89">
        <f>Summary!E135</f>
        <v>1.68</v>
      </c>
      <c r="E121" s="64">
        <v>50</v>
      </c>
      <c r="F121" s="65" t="s">
        <v>122</v>
      </c>
      <c r="G121" s="70" t="s">
        <v>142</v>
      </c>
      <c r="H121" s="70" t="s">
        <v>142</v>
      </c>
      <c r="I121" s="69" t="s">
        <v>126</v>
      </c>
      <c r="J121" s="71">
        <v>10</v>
      </c>
      <c r="K121" s="72">
        <v>500</v>
      </c>
      <c r="L121" s="68" t="s">
        <v>216</v>
      </c>
      <c r="M121" s="117">
        <v>0.53</v>
      </c>
      <c r="N121" s="6">
        <f t="shared" si="2"/>
        <v>50000000</v>
      </c>
      <c r="O121" s="14">
        <f t="shared" si="0"/>
        <v>5000000</v>
      </c>
      <c r="P121" s="15">
        <f t="shared" si="1"/>
        <v>8400000</v>
      </c>
    </row>
    <row r="122" spans="1:16" ht="14.1" customHeight="1">
      <c r="A122" s="361"/>
      <c r="B122" s="367"/>
      <c r="C122" s="348"/>
      <c r="D122" s="77"/>
      <c r="E122" s="20"/>
      <c r="F122" s="652"/>
      <c r="G122" s="35"/>
      <c r="H122" s="35"/>
      <c r="I122" s="35"/>
      <c r="J122" s="18"/>
      <c r="K122" s="78"/>
      <c r="L122" s="11"/>
      <c r="M122" s="12"/>
      <c r="N122" s="6"/>
      <c r="O122" s="14"/>
      <c r="P122" s="15"/>
    </row>
    <row r="123" spans="1:16" ht="14.1" customHeight="1">
      <c r="A123" s="36" t="s">
        <v>291</v>
      </c>
      <c r="B123" s="370"/>
      <c r="C123" s="4"/>
      <c r="D123" s="6" t="s">
        <v>77</v>
      </c>
      <c r="E123" s="17">
        <f>SUM(E115:E122)</f>
        <v>11350.795</v>
      </c>
      <c r="F123" s="5"/>
      <c r="G123" s="5"/>
      <c r="H123" s="5"/>
      <c r="I123" s="5"/>
      <c r="J123" s="5"/>
      <c r="K123" s="78" t="s">
        <v>77</v>
      </c>
      <c r="L123" s="5"/>
      <c r="M123" s="10"/>
      <c r="N123" s="5"/>
      <c r="P123" s="24"/>
    </row>
    <row r="124" spans="1:16" ht="14.1" customHeight="1">
      <c r="A124" s="389"/>
      <c r="B124" s="717"/>
      <c r="C124" s="7"/>
      <c r="D124" s="6" t="s">
        <v>77</v>
      </c>
      <c r="E124" s="20"/>
      <c r="F124" s="5"/>
      <c r="G124" s="5"/>
      <c r="H124" s="5"/>
      <c r="I124" s="5"/>
      <c r="J124" s="5"/>
      <c r="K124" s="78" t="s">
        <v>77</v>
      </c>
      <c r="L124" s="5"/>
      <c r="M124" s="10"/>
      <c r="N124" s="5"/>
    </row>
    <row r="125" spans="1:16" ht="14.1" customHeight="1">
      <c r="A125" s="120" t="s">
        <v>742</v>
      </c>
      <c r="B125" s="74" t="s">
        <v>445</v>
      </c>
      <c r="C125" s="347" t="s">
        <v>219</v>
      </c>
      <c r="D125" s="89">
        <f>Summary!E139</f>
        <v>5.25</v>
      </c>
      <c r="E125" s="64">
        <v>75.150999999999996</v>
      </c>
      <c r="F125" s="65" t="s">
        <v>122</v>
      </c>
      <c r="G125" s="69" t="s">
        <v>125</v>
      </c>
      <c r="H125" s="69" t="s">
        <v>149</v>
      </c>
      <c r="I125" s="69" t="s">
        <v>126</v>
      </c>
      <c r="J125" s="71">
        <v>10</v>
      </c>
      <c r="K125" s="72">
        <v>500</v>
      </c>
      <c r="L125" s="68" t="s">
        <v>25</v>
      </c>
      <c r="M125" s="118">
        <v>0.84</v>
      </c>
      <c r="N125" s="6">
        <f t="shared" ref="N125:N139" si="3">E125*1000000</f>
        <v>75151000</v>
      </c>
      <c r="O125" s="14">
        <f t="shared" ref="O125:O139" si="4">N125/J125</f>
        <v>7515100</v>
      </c>
      <c r="P125" s="15">
        <f t="shared" ref="P125:P139" si="5">D125*O125</f>
        <v>39454275</v>
      </c>
    </row>
    <row r="126" spans="1:16" ht="14.1" customHeight="1">
      <c r="A126" s="120" t="s">
        <v>741</v>
      </c>
      <c r="B126" s="74" t="s">
        <v>446</v>
      </c>
      <c r="C126" s="347" t="s">
        <v>219</v>
      </c>
      <c r="D126" s="89">
        <f>Summary!E140</f>
        <v>3.5</v>
      </c>
      <c r="E126" s="64">
        <v>113.4</v>
      </c>
      <c r="F126" s="65" t="s">
        <v>122</v>
      </c>
      <c r="G126" s="69" t="s">
        <v>356</v>
      </c>
      <c r="H126" s="69" t="s">
        <v>356</v>
      </c>
      <c r="I126" s="69" t="s">
        <v>126</v>
      </c>
      <c r="J126" s="71">
        <v>10</v>
      </c>
      <c r="K126" s="72">
        <v>500</v>
      </c>
      <c r="L126" s="68" t="s">
        <v>245</v>
      </c>
      <c r="M126" s="118">
        <v>0.8</v>
      </c>
      <c r="N126" s="6">
        <f t="shared" si="3"/>
        <v>113400000</v>
      </c>
      <c r="O126" s="14">
        <f t="shared" si="4"/>
        <v>11340000</v>
      </c>
      <c r="P126" s="15">
        <f t="shared" si="5"/>
        <v>39690000</v>
      </c>
    </row>
    <row r="127" spans="1:16" ht="14.1" customHeight="1">
      <c r="A127" s="120" t="s">
        <v>264</v>
      </c>
      <c r="B127" s="74" t="s">
        <v>447</v>
      </c>
      <c r="C127" s="347" t="s">
        <v>219</v>
      </c>
      <c r="D127" s="89">
        <f>Summary!E141</f>
        <v>2.97</v>
      </c>
      <c r="E127" s="64">
        <v>524.4</v>
      </c>
      <c r="F127" s="65" t="s">
        <v>122</v>
      </c>
      <c r="G127" s="70" t="s">
        <v>142</v>
      </c>
      <c r="H127" s="70" t="s">
        <v>142</v>
      </c>
      <c r="I127" s="69" t="s">
        <v>126</v>
      </c>
      <c r="J127" s="71">
        <v>10</v>
      </c>
      <c r="K127" s="106">
        <v>500</v>
      </c>
      <c r="L127" s="68" t="s">
        <v>166</v>
      </c>
      <c r="M127" s="117">
        <v>0.13</v>
      </c>
      <c r="N127" s="6">
        <f t="shared" si="3"/>
        <v>524400000</v>
      </c>
      <c r="O127" s="14">
        <f t="shared" si="4"/>
        <v>52440000</v>
      </c>
      <c r="P127" s="15">
        <f t="shared" si="5"/>
        <v>155746800</v>
      </c>
    </row>
    <row r="128" spans="1:16" ht="14.1" customHeight="1">
      <c r="A128" s="120" t="s">
        <v>265</v>
      </c>
      <c r="B128" s="74" t="s">
        <v>448</v>
      </c>
      <c r="C128" s="347" t="s">
        <v>219</v>
      </c>
      <c r="D128" s="89">
        <f>Summary!E142</f>
        <v>2.63</v>
      </c>
      <c r="E128" s="64">
        <v>264.13799999999998</v>
      </c>
      <c r="F128" s="65" t="s">
        <v>122</v>
      </c>
      <c r="G128" s="70" t="s">
        <v>142</v>
      </c>
      <c r="H128" s="96">
        <v>0.05</v>
      </c>
      <c r="I128" s="69" t="s">
        <v>126</v>
      </c>
      <c r="J128" s="71">
        <v>10</v>
      </c>
      <c r="K128" s="72">
        <v>500</v>
      </c>
      <c r="L128" s="68" t="s">
        <v>1255</v>
      </c>
      <c r="M128" s="117">
        <v>0.64</v>
      </c>
      <c r="N128" s="6">
        <f t="shared" si="3"/>
        <v>264137999.99999997</v>
      </c>
      <c r="O128" s="14">
        <f t="shared" si="4"/>
        <v>26413799.999999996</v>
      </c>
      <c r="P128" s="15">
        <f t="shared" si="5"/>
        <v>69468293.999999985</v>
      </c>
    </row>
    <row r="129" spans="1:16" ht="14.1" customHeight="1">
      <c r="A129" s="120" t="s">
        <v>740</v>
      </c>
      <c r="B129" s="74" t="s">
        <v>449</v>
      </c>
      <c r="C129" s="347" t="s">
        <v>219</v>
      </c>
      <c r="D129" s="89">
        <f>Summary!E143</f>
        <v>9.5</v>
      </c>
      <c r="E129" s="64">
        <v>397.072</v>
      </c>
      <c r="F129" s="65" t="s">
        <v>122</v>
      </c>
      <c r="G129" s="96" t="s">
        <v>131</v>
      </c>
      <c r="H129" s="96" t="s">
        <v>881</v>
      </c>
      <c r="I129" s="69" t="s">
        <v>126</v>
      </c>
      <c r="J129" s="71">
        <v>10</v>
      </c>
      <c r="K129" s="72">
        <v>500</v>
      </c>
      <c r="L129" s="68" t="s">
        <v>17</v>
      </c>
      <c r="M129" s="118">
        <v>2.04</v>
      </c>
      <c r="N129" s="6">
        <f t="shared" si="3"/>
        <v>397072000</v>
      </c>
      <c r="O129" s="14">
        <f t="shared" si="4"/>
        <v>39707200</v>
      </c>
      <c r="P129" s="15">
        <f t="shared" si="5"/>
        <v>377218400</v>
      </c>
    </row>
    <row r="130" spans="1:16" ht="14.1" customHeight="1">
      <c r="A130" s="120" t="s">
        <v>450</v>
      </c>
      <c r="B130" s="74" t="s">
        <v>451</v>
      </c>
      <c r="C130" s="347" t="s">
        <v>219</v>
      </c>
      <c r="D130" s="89">
        <f>Summary!E144</f>
        <v>8.5500000000000007</v>
      </c>
      <c r="E130" s="64">
        <v>1008</v>
      </c>
      <c r="F130" s="65" t="s">
        <v>122</v>
      </c>
      <c r="G130" s="69" t="s">
        <v>128</v>
      </c>
      <c r="H130" s="69" t="s">
        <v>141</v>
      </c>
      <c r="I130" s="69" t="s">
        <v>126</v>
      </c>
      <c r="J130" s="71">
        <v>5</v>
      </c>
      <c r="K130" s="72">
        <v>500</v>
      </c>
      <c r="L130" s="68" t="s">
        <v>882</v>
      </c>
      <c r="M130" s="118">
        <v>1.71</v>
      </c>
      <c r="N130" s="6">
        <f t="shared" si="3"/>
        <v>1008000000</v>
      </c>
      <c r="O130" s="14">
        <f t="shared" si="4"/>
        <v>201600000</v>
      </c>
      <c r="P130" s="15">
        <f t="shared" si="5"/>
        <v>1723680000.0000002</v>
      </c>
    </row>
    <row r="131" spans="1:16" ht="14.1" customHeight="1">
      <c r="A131" s="120" t="s">
        <v>266</v>
      </c>
      <c r="B131" s="74" t="s">
        <v>452</v>
      </c>
      <c r="C131" s="347" t="s">
        <v>219</v>
      </c>
      <c r="D131" s="89">
        <f>Summary!E145</f>
        <v>1.6</v>
      </c>
      <c r="E131" s="64">
        <v>201.875</v>
      </c>
      <c r="F131" s="65" t="s">
        <v>122</v>
      </c>
      <c r="G131" s="70" t="s">
        <v>142</v>
      </c>
      <c r="H131" s="70" t="s">
        <v>142</v>
      </c>
      <c r="I131" s="69" t="s">
        <v>126</v>
      </c>
      <c r="J131" s="71">
        <v>10</v>
      </c>
      <c r="K131" s="72">
        <v>500</v>
      </c>
      <c r="L131" s="68" t="s">
        <v>1266</v>
      </c>
      <c r="M131" s="117">
        <v>-0.44</v>
      </c>
      <c r="N131" s="6">
        <f t="shared" si="3"/>
        <v>201875000</v>
      </c>
      <c r="O131" s="14">
        <f t="shared" si="4"/>
        <v>20187500</v>
      </c>
      <c r="P131" s="15">
        <f t="shared" si="5"/>
        <v>32300000</v>
      </c>
    </row>
    <row r="132" spans="1:16" ht="14.1" customHeight="1">
      <c r="A132" s="120" t="s">
        <v>322</v>
      </c>
      <c r="B132" s="74" t="s">
        <v>453</v>
      </c>
      <c r="C132" s="347" t="s">
        <v>219</v>
      </c>
      <c r="D132" s="89">
        <f>Summary!E146</f>
        <v>1.34</v>
      </c>
      <c r="E132" s="64">
        <v>184.24</v>
      </c>
      <c r="F132" s="65" t="s">
        <v>122</v>
      </c>
      <c r="G132" s="70" t="s">
        <v>142</v>
      </c>
      <c r="H132" s="70" t="s">
        <v>142</v>
      </c>
      <c r="I132" s="69" t="s">
        <v>126</v>
      </c>
      <c r="J132" s="71">
        <v>10</v>
      </c>
      <c r="K132" s="72">
        <v>500</v>
      </c>
      <c r="L132" s="68" t="s">
        <v>218</v>
      </c>
      <c r="M132" s="117">
        <v>-0.15</v>
      </c>
      <c r="N132" s="6">
        <f t="shared" si="3"/>
        <v>184240000</v>
      </c>
      <c r="O132" s="14">
        <f t="shared" si="4"/>
        <v>18424000</v>
      </c>
      <c r="P132" s="15">
        <f t="shared" si="5"/>
        <v>24688160</v>
      </c>
    </row>
    <row r="133" spans="1:16" ht="14.1" customHeight="1">
      <c r="A133" s="120" t="s">
        <v>744</v>
      </c>
      <c r="B133" s="74" t="s">
        <v>454</v>
      </c>
      <c r="C133" s="347" t="s">
        <v>219</v>
      </c>
      <c r="D133" s="89">
        <f>Summary!E147</f>
        <v>1.5</v>
      </c>
      <c r="E133" s="64">
        <v>125.4</v>
      </c>
      <c r="F133" s="65" t="s">
        <v>122</v>
      </c>
      <c r="G133" s="69" t="s">
        <v>193</v>
      </c>
      <c r="H133" s="105">
        <v>1.2E-2</v>
      </c>
      <c r="I133" s="69" t="s">
        <v>126</v>
      </c>
      <c r="J133" s="71">
        <v>10</v>
      </c>
      <c r="K133" s="72">
        <v>500</v>
      </c>
      <c r="L133" s="68" t="s">
        <v>223</v>
      </c>
      <c r="M133" s="117">
        <v>0.15</v>
      </c>
      <c r="N133" s="6">
        <f t="shared" si="3"/>
        <v>125400000</v>
      </c>
      <c r="O133" s="14">
        <f t="shared" si="4"/>
        <v>12540000</v>
      </c>
      <c r="P133" s="15">
        <f t="shared" si="5"/>
        <v>18810000</v>
      </c>
    </row>
    <row r="134" spans="1:16" ht="14.1" customHeight="1">
      <c r="A134" s="120" t="s">
        <v>743</v>
      </c>
      <c r="B134" s="74" t="s">
        <v>455</v>
      </c>
      <c r="C134" s="347" t="s">
        <v>219</v>
      </c>
      <c r="D134" s="89">
        <f>Summary!E148</f>
        <v>13</v>
      </c>
      <c r="E134" s="64">
        <v>58.633000000000003</v>
      </c>
      <c r="F134" s="65" t="s">
        <v>122</v>
      </c>
      <c r="G134" s="69" t="s">
        <v>358</v>
      </c>
      <c r="H134" s="69" t="s">
        <v>883</v>
      </c>
      <c r="I134" s="69" t="s">
        <v>126</v>
      </c>
      <c r="J134" s="71">
        <v>10</v>
      </c>
      <c r="K134" s="72">
        <v>500</v>
      </c>
      <c r="L134" s="68" t="s">
        <v>363</v>
      </c>
      <c r="M134" s="118">
        <v>4.0199999999999996</v>
      </c>
      <c r="N134" s="6">
        <f t="shared" si="3"/>
        <v>58633000</v>
      </c>
      <c r="O134" s="14">
        <f t="shared" si="4"/>
        <v>5863300</v>
      </c>
      <c r="P134" s="15">
        <f t="shared" si="5"/>
        <v>76222900</v>
      </c>
    </row>
    <row r="135" spans="1:16" ht="14.1" customHeight="1">
      <c r="A135" s="120" t="s">
        <v>1209</v>
      </c>
      <c r="B135" s="74" t="s">
        <v>884</v>
      </c>
      <c r="C135" s="347" t="s">
        <v>219</v>
      </c>
      <c r="D135" s="89">
        <f>Summary!E149</f>
        <v>0</v>
      </c>
      <c r="E135" s="64">
        <v>17.59</v>
      </c>
      <c r="F135" s="65" t="s">
        <v>122</v>
      </c>
      <c r="G135" s="70" t="s">
        <v>206</v>
      </c>
      <c r="H135" s="69" t="s">
        <v>126</v>
      </c>
      <c r="I135" s="69" t="s">
        <v>126</v>
      </c>
      <c r="J135" s="71">
        <v>10</v>
      </c>
      <c r="K135" s="72">
        <v>500</v>
      </c>
      <c r="L135" s="68" t="s">
        <v>126</v>
      </c>
      <c r="M135" s="117" t="s">
        <v>126</v>
      </c>
      <c r="N135" s="6">
        <f t="shared" si="3"/>
        <v>17590000</v>
      </c>
      <c r="O135" s="14">
        <f t="shared" si="4"/>
        <v>1759000</v>
      </c>
      <c r="P135" s="15">
        <f t="shared" si="5"/>
        <v>0</v>
      </c>
    </row>
    <row r="136" spans="1:16" ht="14.1" customHeight="1">
      <c r="A136" s="120" t="s">
        <v>1201</v>
      </c>
      <c r="B136" s="74" t="s">
        <v>456</v>
      </c>
      <c r="C136" s="347" t="s">
        <v>219</v>
      </c>
      <c r="D136" s="89">
        <f>Summary!E150</f>
        <v>1.85</v>
      </c>
      <c r="E136" s="64">
        <v>872.17700000000002</v>
      </c>
      <c r="F136" s="65" t="s">
        <v>122</v>
      </c>
      <c r="G136" s="69" t="s">
        <v>10</v>
      </c>
      <c r="H136" s="69" t="s">
        <v>10</v>
      </c>
      <c r="I136" s="69" t="s">
        <v>126</v>
      </c>
      <c r="J136" s="71">
        <v>10</v>
      </c>
      <c r="K136" s="72">
        <v>500</v>
      </c>
      <c r="L136" s="68" t="s">
        <v>1196</v>
      </c>
      <c r="M136" s="118">
        <v>0.38</v>
      </c>
      <c r="N136" s="6">
        <f t="shared" si="3"/>
        <v>872177000</v>
      </c>
      <c r="O136" s="14">
        <f t="shared" si="4"/>
        <v>87217700</v>
      </c>
      <c r="P136" s="15">
        <f t="shared" si="5"/>
        <v>161352745</v>
      </c>
    </row>
    <row r="137" spans="1:16" ht="14.1" customHeight="1">
      <c r="A137" s="120" t="s">
        <v>745</v>
      </c>
      <c r="B137" s="74" t="s">
        <v>457</v>
      </c>
      <c r="C137" s="347" t="s">
        <v>219</v>
      </c>
      <c r="D137" s="89">
        <f>Summary!E151</f>
        <v>3.03</v>
      </c>
      <c r="E137" s="64">
        <v>340.2</v>
      </c>
      <c r="F137" s="65" t="s">
        <v>122</v>
      </c>
      <c r="G137" s="70" t="s">
        <v>142</v>
      </c>
      <c r="H137" s="69" t="s">
        <v>126</v>
      </c>
      <c r="I137" s="69" t="s">
        <v>126</v>
      </c>
      <c r="J137" s="71">
        <v>10</v>
      </c>
      <c r="K137" s="72">
        <v>500</v>
      </c>
      <c r="L137" s="68" t="s">
        <v>748</v>
      </c>
      <c r="M137" s="117">
        <v>-2.06</v>
      </c>
      <c r="N137" s="6">
        <f t="shared" si="3"/>
        <v>340200000</v>
      </c>
      <c r="O137" s="14">
        <f t="shared" si="4"/>
        <v>34020000</v>
      </c>
      <c r="P137" s="15">
        <f t="shared" si="5"/>
        <v>103080600</v>
      </c>
    </row>
    <row r="138" spans="1:16" ht="14.1" customHeight="1">
      <c r="A138" s="120" t="s">
        <v>746</v>
      </c>
      <c r="B138" s="74" t="s">
        <v>458</v>
      </c>
      <c r="C138" s="347" t="s">
        <v>219</v>
      </c>
      <c r="D138" s="89">
        <f>Summary!E152</f>
        <v>3.25</v>
      </c>
      <c r="E138" s="64">
        <v>298</v>
      </c>
      <c r="F138" s="65" t="s">
        <v>122</v>
      </c>
      <c r="G138" s="69" t="s">
        <v>149</v>
      </c>
      <c r="H138" s="70" t="s">
        <v>142</v>
      </c>
      <c r="I138" s="69" t="s">
        <v>126</v>
      </c>
      <c r="J138" s="71">
        <v>10</v>
      </c>
      <c r="K138" s="72">
        <v>500</v>
      </c>
      <c r="L138" s="68" t="s">
        <v>223</v>
      </c>
      <c r="M138" s="117">
        <v>0.41</v>
      </c>
      <c r="N138" s="6">
        <f t="shared" si="3"/>
        <v>298000000</v>
      </c>
      <c r="O138" s="18">
        <f t="shared" si="4"/>
        <v>29800000</v>
      </c>
      <c r="P138" s="15">
        <f t="shared" si="5"/>
        <v>96850000</v>
      </c>
    </row>
    <row r="139" spans="1:16" ht="14.1" customHeight="1">
      <c r="A139" s="120" t="s">
        <v>747</v>
      </c>
      <c r="B139" s="74" t="s">
        <v>459</v>
      </c>
      <c r="C139" s="347" t="s">
        <v>219</v>
      </c>
      <c r="D139" s="89">
        <f>Summary!E153</f>
        <v>8.7899999999999991</v>
      </c>
      <c r="E139" s="64">
        <v>263.86599999999999</v>
      </c>
      <c r="F139" s="65" t="s">
        <v>122</v>
      </c>
      <c r="G139" s="69" t="s">
        <v>189</v>
      </c>
      <c r="H139" s="69" t="s">
        <v>210</v>
      </c>
      <c r="I139" s="69" t="s">
        <v>126</v>
      </c>
      <c r="J139" s="71">
        <v>10</v>
      </c>
      <c r="K139" s="72">
        <v>500</v>
      </c>
      <c r="L139" s="68" t="s">
        <v>894</v>
      </c>
      <c r="M139" s="118">
        <v>1.88</v>
      </c>
      <c r="N139" s="6">
        <f t="shared" si="3"/>
        <v>263866000</v>
      </c>
      <c r="O139" s="18">
        <f t="shared" si="4"/>
        <v>26386600</v>
      </c>
      <c r="P139" s="15">
        <f t="shared" si="5"/>
        <v>231938213.99999997</v>
      </c>
    </row>
    <row r="140" spans="1:16" ht="12" customHeight="1">
      <c r="A140" s="389"/>
      <c r="B140" s="717"/>
      <c r="C140" s="7"/>
      <c r="D140" s="77"/>
      <c r="E140" s="20"/>
      <c r="F140" s="5"/>
      <c r="G140" s="5"/>
      <c r="H140" s="5"/>
      <c r="I140" s="5"/>
      <c r="J140" s="5"/>
      <c r="K140" s="78" t="s">
        <v>77</v>
      </c>
      <c r="L140" s="5"/>
      <c r="M140" s="10"/>
      <c r="N140" s="5"/>
    </row>
    <row r="141" spans="1:16" ht="14.1" customHeight="1">
      <c r="A141" s="36" t="s">
        <v>82</v>
      </c>
      <c r="B141" s="370"/>
      <c r="C141" s="4"/>
      <c r="D141" s="41"/>
      <c r="E141" s="20">
        <f>SUM(E125:E140)</f>
        <v>4744.1419999999998</v>
      </c>
      <c r="F141" s="5"/>
      <c r="G141" s="5"/>
      <c r="H141" s="5"/>
      <c r="I141" s="5"/>
      <c r="J141" s="5"/>
      <c r="K141" s="78" t="s">
        <v>77</v>
      </c>
      <c r="L141" s="5"/>
      <c r="M141" s="10"/>
      <c r="N141" s="5"/>
      <c r="P141" s="24"/>
    </row>
    <row r="142" spans="1:16" ht="14.1" customHeight="1">
      <c r="A142" s="389"/>
      <c r="B142" s="717"/>
      <c r="C142" s="7"/>
      <c r="D142" s="6"/>
      <c r="E142" s="20"/>
      <c r="F142" s="5"/>
      <c r="G142" s="5"/>
      <c r="H142" s="5"/>
      <c r="I142" s="5"/>
      <c r="J142" s="5"/>
      <c r="K142" s="78" t="s">
        <v>77</v>
      </c>
      <c r="L142" s="5"/>
      <c r="M142" s="10"/>
      <c r="N142" s="5"/>
    </row>
    <row r="143" spans="1:16" ht="14.1" customHeight="1">
      <c r="A143" s="120" t="s">
        <v>314</v>
      </c>
      <c r="B143" s="74" t="s">
        <v>460</v>
      </c>
      <c r="C143" s="347" t="s">
        <v>219</v>
      </c>
      <c r="D143" s="89">
        <f>Summary!E158</f>
        <v>15.23</v>
      </c>
      <c r="E143" s="64">
        <v>107.444</v>
      </c>
      <c r="F143" s="65" t="s">
        <v>122</v>
      </c>
      <c r="G143" s="69" t="s">
        <v>149</v>
      </c>
      <c r="H143" s="70" t="s">
        <v>142</v>
      </c>
      <c r="I143" s="69" t="s">
        <v>126</v>
      </c>
      <c r="J143" s="71">
        <v>10</v>
      </c>
      <c r="K143" s="72">
        <v>500</v>
      </c>
      <c r="L143" s="68" t="s">
        <v>357</v>
      </c>
      <c r="M143" s="117">
        <v>0.73</v>
      </c>
      <c r="N143" s="6">
        <f t="shared" ref="N143:N148" si="6">E143*1000000</f>
        <v>107444000</v>
      </c>
      <c r="O143" s="14">
        <f t="shared" ref="O143:O148" si="7">N143/J143</f>
        <v>10744400</v>
      </c>
      <c r="P143" s="15">
        <f t="shared" ref="P143:P148" si="8">D143*O143</f>
        <v>163637212</v>
      </c>
    </row>
    <row r="144" spans="1:16" ht="14.1" customHeight="1">
      <c r="A144" s="120" t="s">
        <v>73</v>
      </c>
      <c r="B144" s="74" t="s">
        <v>461</v>
      </c>
      <c r="C144" s="347" t="s">
        <v>219</v>
      </c>
      <c r="D144" s="89">
        <f>Summary!E159</f>
        <v>0</v>
      </c>
      <c r="E144" s="64">
        <v>80</v>
      </c>
      <c r="F144" s="65" t="s">
        <v>122</v>
      </c>
      <c r="G144" s="69" t="s">
        <v>126</v>
      </c>
      <c r="H144" s="69" t="s">
        <v>126</v>
      </c>
      <c r="I144" s="69" t="s">
        <v>126</v>
      </c>
      <c r="J144" s="71">
        <v>10</v>
      </c>
      <c r="K144" s="72">
        <v>500</v>
      </c>
      <c r="L144" s="68" t="s">
        <v>18</v>
      </c>
      <c r="M144" s="117">
        <v>2.63</v>
      </c>
      <c r="N144" s="6">
        <f t="shared" si="6"/>
        <v>80000000</v>
      </c>
      <c r="O144" s="14">
        <f t="shared" si="7"/>
        <v>8000000</v>
      </c>
      <c r="P144" s="15">
        <f t="shared" si="8"/>
        <v>0</v>
      </c>
    </row>
    <row r="145" spans="1:16" ht="14.1" customHeight="1">
      <c r="A145" s="120" t="s">
        <v>336</v>
      </c>
      <c r="B145" s="74" t="s">
        <v>464</v>
      </c>
      <c r="C145" s="347" t="s">
        <v>219</v>
      </c>
      <c r="D145" s="89">
        <f>Summary!E163</f>
        <v>14.86</v>
      </c>
      <c r="E145" s="64">
        <v>820.529</v>
      </c>
      <c r="F145" s="65" t="s">
        <v>122</v>
      </c>
      <c r="G145" s="69" t="s">
        <v>135</v>
      </c>
      <c r="H145" s="69" t="s">
        <v>125</v>
      </c>
      <c r="I145" s="69" t="s">
        <v>126</v>
      </c>
      <c r="J145" s="71">
        <v>10</v>
      </c>
      <c r="K145" s="72">
        <v>500</v>
      </c>
      <c r="L145" s="68" t="s">
        <v>162</v>
      </c>
      <c r="M145" s="118">
        <v>2.46</v>
      </c>
      <c r="N145" s="6">
        <f t="shared" si="6"/>
        <v>820529000</v>
      </c>
      <c r="O145" s="14">
        <f t="shared" si="7"/>
        <v>82052900</v>
      </c>
      <c r="P145" s="15">
        <f t="shared" si="8"/>
        <v>1219306094</v>
      </c>
    </row>
    <row r="146" spans="1:16" ht="14.1" customHeight="1">
      <c r="A146" s="120" t="s">
        <v>29</v>
      </c>
      <c r="B146" s="74" t="s">
        <v>466</v>
      </c>
      <c r="C146" s="347" t="s">
        <v>219</v>
      </c>
      <c r="D146" s="89">
        <f>Summary!E165</f>
        <v>6.9</v>
      </c>
      <c r="E146" s="64">
        <v>253.69800000000001</v>
      </c>
      <c r="F146" s="65" t="s">
        <v>122</v>
      </c>
      <c r="G146" s="70" t="s">
        <v>142</v>
      </c>
      <c r="H146" s="70" t="s">
        <v>142</v>
      </c>
      <c r="I146" s="69" t="s">
        <v>126</v>
      </c>
      <c r="J146" s="71">
        <v>10</v>
      </c>
      <c r="K146" s="72">
        <v>500</v>
      </c>
      <c r="L146" s="69" t="s">
        <v>217</v>
      </c>
      <c r="M146" s="101">
        <v>0.89</v>
      </c>
      <c r="N146" s="6">
        <f t="shared" si="6"/>
        <v>253698000</v>
      </c>
      <c r="O146" s="14">
        <f t="shared" si="7"/>
        <v>25369800</v>
      </c>
      <c r="P146" s="15">
        <f t="shared" si="8"/>
        <v>175051620</v>
      </c>
    </row>
    <row r="147" spans="1:16" ht="14.1" customHeight="1">
      <c r="A147" s="120" t="s">
        <v>268</v>
      </c>
      <c r="B147" s="74" t="s">
        <v>467</v>
      </c>
      <c r="C147" s="347" t="s">
        <v>219</v>
      </c>
      <c r="D147" s="89">
        <f>Summary!E166</f>
        <v>2.7</v>
      </c>
      <c r="E147" s="64">
        <v>451.60500000000002</v>
      </c>
      <c r="F147" s="65" t="s">
        <v>122</v>
      </c>
      <c r="G147" s="70" t="s">
        <v>142</v>
      </c>
      <c r="H147" s="70" t="s">
        <v>142</v>
      </c>
      <c r="I147" s="69" t="s">
        <v>126</v>
      </c>
      <c r="J147" s="71">
        <v>10</v>
      </c>
      <c r="K147" s="72">
        <v>500</v>
      </c>
      <c r="L147" s="68" t="s">
        <v>1196</v>
      </c>
      <c r="M147" s="117">
        <v>-2.61</v>
      </c>
      <c r="N147" s="6">
        <f t="shared" si="6"/>
        <v>451605000</v>
      </c>
      <c r="O147" s="14">
        <f t="shared" si="7"/>
        <v>45160500</v>
      </c>
      <c r="P147" s="15">
        <f t="shared" si="8"/>
        <v>121933350.00000001</v>
      </c>
    </row>
    <row r="148" spans="1:16" ht="14.1" customHeight="1">
      <c r="A148" s="120" t="s">
        <v>337</v>
      </c>
      <c r="B148" s="74" t="s">
        <v>468</v>
      </c>
      <c r="C148" s="347" t="s">
        <v>219</v>
      </c>
      <c r="D148" s="89">
        <f>Summary!E167</f>
        <v>5.78</v>
      </c>
      <c r="E148" s="64">
        <v>978.35500000000002</v>
      </c>
      <c r="F148" s="65" t="s">
        <v>122</v>
      </c>
      <c r="G148" s="69" t="s">
        <v>149</v>
      </c>
      <c r="H148" s="69" t="s">
        <v>211</v>
      </c>
      <c r="I148" s="69" t="s">
        <v>126</v>
      </c>
      <c r="J148" s="71">
        <v>10</v>
      </c>
      <c r="K148" s="72">
        <v>500</v>
      </c>
      <c r="L148" s="68" t="s">
        <v>375</v>
      </c>
      <c r="M148" s="118">
        <v>1</v>
      </c>
      <c r="N148" s="6">
        <f t="shared" si="6"/>
        <v>978355000</v>
      </c>
      <c r="O148" s="14">
        <f t="shared" si="7"/>
        <v>97835500</v>
      </c>
      <c r="P148" s="15">
        <f t="shared" si="8"/>
        <v>565489190</v>
      </c>
    </row>
    <row r="149" spans="1:16" ht="14.1" customHeight="1">
      <c r="A149" s="389"/>
      <c r="B149" s="717"/>
      <c r="C149" s="7"/>
      <c r="D149" s="6" t="s">
        <v>77</v>
      </c>
      <c r="E149" s="20"/>
      <c r="F149" s="5"/>
      <c r="G149" s="5"/>
      <c r="H149" s="5"/>
      <c r="I149" s="5"/>
      <c r="J149" s="5"/>
      <c r="K149" s="78" t="s">
        <v>77</v>
      </c>
      <c r="L149" s="5"/>
      <c r="M149" s="10"/>
      <c r="N149" s="5"/>
    </row>
    <row r="150" spans="1:16" ht="14.1" customHeight="1">
      <c r="A150" s="361" t="s">
        <v>261</v>
      </c>
      <c r="B150" s="367"/>
      <c r="C150" s="4"/>
      <c r="D150" s="6" t="s">
        <v>77</v>
      </c>
      <c r="E150" s="20">
        <f>SUM(E143:E149)</f>
        <v>2691.6310000000003</v>
      </c>
      <c r="F150" s="5"/>
      <c r="G150" s="5"/>
      <c r="H150" s="5"/>
      <c r="I150" s="5"/>
      <c r="J150" s="5"/>
      <c r="K150" s="78" t="s">
        <v>77</v>
      </c>
      <c r="L150" s="5"/>
      <c r="M150" s="10"/>
      <c r="N150" s="5"/>
      <c r="P150" s="24"/>
    </row>
    <row r="151" spans="1:16" ht="14.1" customHeight="1">
      <c r="A151" s="36" t="s">
        <v>277</v>
      </c>
      <c r="B151" s="370"/>
      <c r="C151" s="4"/>
      <c r="D151" s="6"/>
      <c r="E151" s="20"/>
      <c r="F151" s="5"/>
      <c r="G151" s="5"/>
      <c r="H151" s="5"/>
      <c r="I151" s="5"/>
      <c r="J151" s="5"/>
      <c r="K151" s="78"/>
      <c r="L151" s="5"/>
      <c r="M151" s="10"/>
      <c r="N151" s="5"/>
    </row>
    <row r="152" spans="1:16" ht="14.1" customHeight="1">
      <c r="A152" s="389"/>
      <c r="B152" s="717"/>
      <c r="C152" s="7"/>
      <c r="D152" s="6" t="s">
        <v>77</v>
      </c>
      <c r="E152" s="20"/>
      <c r="F152" s="5"/>
      <c r="G152" s="5"/>
      <c r="H152" s="5"/>
      <c r="I152" s="5"/>
      <c r="J152" s="5"/>
      <c r="K152" s="78" t="s">
        <v>77</v>
      </c>
      <c r="L152" s="5"/>
      <c r="M152" s="10"/>
      <c r="N152" s="5"/>
    </row>
    <row r="153" spans="1:16" ht="14.1" customHeight="1">
      <c r="A153" s="120" t="s">
        <v>65</v>
      </c>
      <c r="B153" s="74" t="s">
        <v>470</v>
      </c>
      <c r="C153" s="347" t="s">
        <v>219</v>
      </c>
      <c r="D153" s="89">
        <f>Summary!E173</f>
        <v>3.41</v>
      </c>
      <c r="E153" s="64">
        <v>3166.1010000000001</v>
      </c>
      <c r="F153" s="65" t="s">
        <v>122</v>
      </c>
      <c r="G153" s="70" t="s">
        <v>142</v>
      </c>
      <c r="H153" s="70" t="s">
        <v>142</v>
      </c>
      <c r="I153" s="69" t="s">
        <v>126</v>
      </c>
      <c r="J153" s="71">
        <v>10</v>
      </c>
      <c r="K153" s="72">
        <v>500</v>
      </c>
      <c r="L153" s="68" t="s">
        <v>209</v>
      </c>
      <c r="M153" s="157" t="s">
        <v>962</v>
      </c>
      <c r="N153" s="6">
        <f t="shared" ref="N153:N159" si="9">E153*1000000</f>
        <v>3166101000</v>
      </c>
      <c r="O153" s="14">
        <f t="shared" ref="O153:O159" si="10">N153/J153</f>
        <v>316610100</v>
      </c>
      <c r="P153" s="15">
        <f t="shared" ref="P153:P159" si="11">D153*O153</f>
        <v>1079640441</v>
      </c>
    </row>
    <row r="154" spans="1:16" ht="14.1" customHeight="1">
      <c r="A154" s="120" t="s">
        <v>74</v>
      </c>
      <c r="B154" s="74" t="s">
        <v>472</v>
      </c>
      <c r="C154" s="347" t="s">
        <v>219</v>
      </c>
      <c r="D154" s="89">
        <f>Summary!E175</f>
        <v>2.0699999999999998</v>
      </c>
      <c r="E154" s="64">
        <v>2121.0259999999998</v>
      </c>
      <c r="F154" s="65" t="s">
        <v>122</v>
      </c>
      <c r="G154" s="70" t="s">
        <v>142</v>
      </c>
      <c r="H154" s="70" t="s">
        <v>142</v>
      </c>
      <c r="I154" s="69" t="s">
        <v>126</v>
      </c>
      <c r="J154" s="71">
        <v>10</v>
      </c>
      <c r="K154" s="72">
        <v>500</v>
      </c>
      <c r="L154" s="68" t="s">
        <v>162</v>
      </c>
      <c r="M154" s="118">
        <v>-1.05</v>
      </c>
      <c r="N154" s="6">
        <f t="shared" si="9"/>
        <v>2121025999.9999998</v>
      </c>
      <c r="O154" s="14">
        <f t="shared" si="10"/>
        <v>212102599.99999997</v>
      </c>
      <c r="P154" s="15">
        <f t="shared" si="11"/>
        <v>439052381.99999988</v>
      </c>
    </row>
    <row r="155" spans="1:16" ht="14.1" customHeight="1" thickBot="1">
      <c r="A155" s="390" t="s">
        <v>232</v>
      </c>
      <c r="B155" s="718" t="s">
        <v>473</v>
      </c>
      <c r="C155" s="352" t="s">
        <v>219</v>
      </c>
      <c r="D155" s="661">
        <f>Summary!E176</f>
        <v>1.54</v>
      </c>
      <c r="E155" s="122">
        <v>2848.6689999999999</v>
      </c>
      <c r="F155" s="104" t="s">
        <v>122</v>
      </c>
      <c r="G155" s="134" t="s">
        <v>142</v>
      </c>
      <c r="H155" s="134" t="s">
        <v>142</v>
      </c>
      <c r="I155" s="69" t="s">
        <v>126</v>
      </c>
      <c r="J155" s="123">
        <v>10</v>
      </c>
      <c r="K155" s="680">
        <v>500</v>
      </c>
      <c r="L155" s="103" t="s">
        <v>1196</v>
      </c>
      <c r="M155" s="700">
        <v>0.03</v>
      </c>
      <c r="N155" s="6">
        <f t="shared" si="9"/>
        <v>2848669000</v>
      </c>
      <c r="O155" s="14">
        <f t="shared" si="10"/>
        <v>284866900</v>
      </c>
      <c r="P155" s="15">
        <f t="shared" si="11"/>
        <v>438695026</v>
      </c>
    </row>
    <row r="156" spans="1:16" ht="14.1" customHeight="1" thickBot="1">
      <c r="A156" s="388" t="s">
        <v>475</v>
      </c>
      <c r="B156" s="713" t="s">
        <v>749</v>
      </c>
      <c r="C156" s="349" t="s">
        <v>219</v>
      </c>
      <c r="D156" s="681">
        <f>Summary!E178</f>
        <v>35.43</v>
      </c>
      <c r="E156" s="124">
        <v>500</v>
      </c>
      <c r="F156" s="125" t="s">
        <v>122</v>
      </c>
      <c r="G156" s="128" t="s">
        <v>142</v>
      </c>
      <c r="H156" s="129" t="s">
        <v>885</v>
      </c>
      <c r="I156" s="129" t="s">
        <v>126</v>
      </c>
      <c r="J156" s="130">
        <v>10</v>
      </c>
      <c r="K156" s="131">
        <v>500</v>
      </c>
      <c r="L156" s="127" t="s">
        <v>963</v>
      </c>
      <c r="M156" s="132" t="s">
        <v>750</v>
      </c>
      <c r="N156" s="6">
        <f t="shared" si="9"/>
        <v>500000000</v>
      </c>
      <c r="O156" s="14">
        <f t="shared" si="10"/>
        <v>50000000</v>
      </c>
      <c r="P156" s="15">
        <f t="shared" si="11"/>
        <v>1771500000</v>
      </c>
    </row>
    <row r="157" spans="1:16" ht="14.1" customHeight="1" thickBot="1">
      <c r="A157" s="120" t="s">
        <v>285</v>
      </c>
      <c r="B157" s="74" t="s">
        <v>476</v>
      </c>
      <c r="C157" s="347" t="s">
        <v>219</v>
      </c>
      <c r="D157" s="89">
        <f>Summary!E179</f>
        <v>0.3</v>
      </c>
      <c r="E157" s="64">
        <v>100</v>
      </c>
      <c r="F157" s="65" t="s">
        <v>122</v>
      </c>
      <c r="G157" s="69" t="s">
        <v>126</v>
      </c>
      <c r="H157" s="69" t="s">
        <v>126</v>
      </c>
      <c r="I157" s="129" t="s">
        <v>126</v>
      </c>
      <c r="J157" s="107">
        <v>10</v>
      </c>
      <c r="K157" s="72">
        <v>500</v>
      </c>
      <c r="L157" s="68" t="s">
        <v>19</v>
      </c>
      <c r="M157" s="117">
        <v>-2.61</v>
      </c>
      <c r="N157" s="6">
        <f t="shared" si="9"/>
        <v>100000000</v>
      </c>
      <c r="O157" s="14">
        <f t="shared" si="10"/>
        <v>10000000</v>
      </c>
      <c r="P157" s="15">
        <f t="shared" si="11"/>
        <v>3000000</v>
      </c>
    </row>
    <row r="158" spans="1:16" ht="14.1" customHeight="1" thickBot="1">
      <c r="A158" s="120" t="s">
        <v>270</v>
      </c>
      <c r="B158" s="74" t="s">
        <v>478</v>
      </c>
      <c r="C158" s="347" t="s">
        <v>219</v>
      </c>
      <c r="D158" s="89">
        <f>Summary!E181</f>
        <v>3.75</v>
      </c>
      <c r="E158" s="64">
        <v>514.33600000000001</v>
      </c>
      <c r="F158" s="65" t="s">
        <v>156</v>
      </c>
      <c r="G158" s="70" t="s">
        <v>142</v>
      </c>
      <c r="H158" s="69" t="s">
        <v>126</v>
      </c>
      <c r="I158" s="129" t="s">
        <v>126</v>
      </c>
      <c r="J158" s="71">
        <v>10</v>
      </c>
      <c r="K158" s="72">
        <v>500</v>
      </c>
      <c r="L158" s="68" t="s">
        <v>387</v>
      </c>
      <c r="M158" s="118">
        <v>0.05</v>
      </c>
      <c r="N158" s="6">
        <f t="shared" si="9"/>
        <v>514336000</v>
      </c>
      <c r="O158" s="14">
        <f t="shared" si="10"/>
        <v>51433600</v>
      </c>
      <c r="P158" s="15">
        <f t="shared" si="11"/>
        <v>192876000</v>
      </c>
    </row>
    <row r="159" spans="1:16" ht="14.1" customHeight="1">
      <c r="A159" s="120" t="s">
        <v>20</v>
      </c>
      <c r="B159" s="74" t="s">
        <v>479</v>
      </c>
      <c r="C159" s="347" t="s">
        <v>219</v>
      </c>
      <c r="D159" s="89">
        <f>Summary!E182</f>
        <v>2.12</v>
      </c>
      <c r="E159" s="95">
        <v>585.53</v>
      </c>
      <c r="F159" s="65" t="s">
        <v>122</v>
      </c>
      <c r="G159" s="70" t="s">
        <v>142</v>
      </c>
      <c r="H159" s="70" t="s">
        <v>142</v>
      </c>
      <c r="I159" s="129" t="s">
        <v>126</v>
      </c>
      <c r="J159" s="71">
        <v>10</v>
      </c>
      <c r="K159" s="72">
        <v>500</v>
      </c>
      <c r="L159" s="68" t="s">
        <v>1196</v>
      </c>
      <c r="M159" s="117">
        <v>-17.149999999999999</v>
      </c>
      <c r="N159" s="6">
        <f t="shared" si="9"/>
        <v>585530000</v>
      </c>
      <c r="O159" s="14">
        <f t="shared" si="10"/>
        <v>58553000</v>
      </c>
      <c r="P159" s="15">
        <f t="shared" si="11"/>
        <v>124132360</v>
      </c>
    </row>
    <row r="160" spans="1:16" ht="14.1" customHeight="1">
      <c r="A160" s="361"/>
      <c r="B160" s="367"/>
      <c r="C160" s="348"/>
      <c r="D160" s="6"/>
      <c r="E160" s="20"/>
      <c r="F160" s="652"/>
      <c r="G160" s="5"/>
      <c r="H160" s="5"/>
      <c r="I160" s="5"/>
      <c r="J160" s="18"/>
      <c r="K160" s="78"/>
      <c r="L160" s="11"/>
      <c r="M160" s="12"/>
      <c r="N160" s="6"/>
      <c r="O160" s="18"/>
    </row>
    <row r="161" spans="1:18" ht="14.1" customHeight="1">
      <c r="A161" s="36" t="s">
        <v>278</v>
      </c>
      <c r="B161" s="370"/>
      <c r="C161" s="348"/>
      <c r="D161" s="6"/>
      <c r="E161" s="20">
        <f>SUM(E153:E159)</f>
        <v>9835.6620000000003</v>
      </c>
      <c r="F161" s="652"/>
      <c r="G161" s="5"/>
      <c r="H161" s="5"/>
      <c r="I161" s="5"/>
      <c r="J161" s="18"/>
      <c r="K161" s="78"/>
      <c r="L161" s="11"/>
      <c r="M161" s="12"/>
      <c r="N161" s="6"/>
      <c r="O161" s="18"/>
      <c r="P161" s="24"/>
    </row>
    <row r="162" spans="1:18" ht="14.1" customHeight="1">
      <c r="A162" s="361"/>
      <c r="B162" s="367"/>
      <c r="C162" s="348"/>
      <c r="D162" s="6"/>
      <c r="E162" s="20"/>
      <c r="F162" s="652"/>
      <c r="G162" s="5"/>
      <c r="H162" s="5"/>
      <c r="I162" s="5"/>
      <c r="J162" s="18"/>
      <c r="K162" s="78"/>
      <c r="L162" s="11"/>
      <c r="M162" s="12"/>
      <c r="N162" s="6"/>
      <c r="O162" s="18"/>
    </row>
    <row r="163" spans="1:18" ht="14.1" customHeight="1">
      <c r="A163" s="120" t="s">
        <v>14</v>
      </c>
      <c r="B163" s="74" t="s">
        <v>480</v>
      </c>
      <c r="C163" s="347" t="s">
        <v>219</v>
      </c>
      <c r="D163" s="89">
        <f>Summary!E186</f>
        <v>18.68</v>
      </c>
      <c r="E163" s="64">
        <v>8130.7110000000002</v>
      </c>
      <c r="F163" s="65" t="s">
        <v>156</v>
      </c>
      <c r="G163" s="69" t="s">
        <v>146</v>
      </c>
      <c r="H163" s="69" t="s">
        <v>126</v>
      </c>
      <c r="I163" s="69" t="s">
        <v>126</v>
      </c>
      <c r="J163" s="71">
        <v>10</v>
      </c>
      <c r="K163" s="72">
        <v>500</v>
      </c>
      <c r="L163" s="68" t="s">
        <v>190</v>
      </c>
      <c r="M163" s="117">
        <v>2.2999999999999998</v>
      </c>
      <c r="N163" s="6">
        <f t="shared" ref="N163:N181" si="12">E163*1000000</f>
        <v>8130711000</v>
      </c>
      <c r="O163" s="14">
        <f t="shared" ref="O163:O181" si="13">N163/J163</f>
        <v>813071100</v>
      </c>
      <c r="P163" s="15">
        <f t="shared" ref="P163:P181" si="14">D163*O163</f>
        <v>15188168148</v>
      </c>
      <c r="R163" s="37" t="s">
        <v>77</v>
      </c>
    </row>
    <row r="164" spans="1:18" ht="14.1" customHeight="1">
      <c r="A164" s="120" t="s">
        <v>1225</v>
      </c>
      <c r="B164" s="74" t="s">
        <v>481</v>
      </c>
      <c r="C164" s="347" t="s">
        <v>219</v>
      </c>
      <c r="D164" s="89">
        <f>Summary!E187</f>
        <v>73.03</v>
      </c>
      <c r="E164" s="64">
        <v>9463.42</v>
      </c>
      <c r="F164" s="65" t="s">
        <v>156</v>
      </c>
      <c r="G164" s="69" t="s">
        <v>72</v>
      </c>
      <c r="H164" s="69" t="s">
        <v>1185</v>
      </c>
      <c r="I164" s="69" t="s">
        <v>126</v>
      </c>
      <c r="J164" s="71">
        <v>10</v>
      </c>
      <c r="K164" s="72">
        <v>500</v>
      </c>
      <c r="L164" s="68" t="s">
        <v>778</v>
      </c>
      <c r="M164" s="117">
        <v>11.79</v>
      </c>
      <c r="N164" s="6">
        <f t="shared" si="12"/>
        <v>9463420000</v>
      </c>
      <c r="O164" s="14">
        <f t="shared" si="13"/>
        <v>946342000</v>
      </c>
      <c r="P164" s="15">
        <f t="shared" si="14"/>
        <v>69111356260</v>
      </c>
    </row>
    <row r="165" spans="1:18" ht="14.1" customHeight="1">
      <c r="A165" s="120" t="s">
        <v>34</v>
      </c>
      <c r="B165" s="74" t="s">
        <v>482</v>
      </c>
      <c r="C165" s="347" t="s">
        <v>219</v>
      </c>
      <c r="D165" s="89">
        <f>Summary!E188</f>
        <v>31.81</v>
      </c>
      <c r="E165" s="64">
        <v>10103.867</v>
      </c>
      <c r="F165" s="65" t="s">
        <v>156</v>
      </c>
      <c r="G165" s="65" t="s">
        <v>377</v>
      </c>
      <c r="H165" s="69" t="s">
        <v>126</v>
      </c>
      <c r="I165" s="69" t="s">
        <v>126</v>
      </c>
      <c r="J165" s="71">
        <v>10</v>
      </c>
      <c r="K165" s="72">
        <v>500</v>
      </c>
      <c r="L165" s="68" t="s">
        <v>734</v>
      </c>
      <c r="M165" s="117">
        <v>5.16</v>
      </c>
      <c r="N165" s="6">
        <f t="shared" si="12"/>
        <v>10103867000</v>
      </c>
      <c r="O165" s="14">
        <f t="shared" si="13"/>
        <v>1010386700</v>
      </c>
      <c r="P165" s="15">
        <f t="shared" si="14"/>
        <v>32140400927</v>
      </c>
    </row>
    <row r="166" spans="1:18" ht="14.1" customHeight="1">
      <c r="A166" s="120" t="s">
        <v>267</v>
      </c>
      <c r="B166" s="74" t="s">
        <v>483</v>
      </c>
      <c r="C166" s="347" t="s">
        <v>219</v>
      </c>
      <c r="D166" s="89">
        <f>Summary!E189</f>
        <v>17.12</v>
      </c>
      <c r="E166" s="64">
        <v>13491.563</v>
      </c>
      <c r="F166" s="65" t="s">
        <v>156</v>
      </c>
      <c r="G166" s="105">
        <v>0.17499999999999999</v>
      </c>
      <c r="H166" s="69" t="s">
        <v>126</v>
      </c>
      <c r="I166" s="69" t="s">
        <v>126</v>
      </c>
      <c r="J166" s="71">
        <v>10</v>
      </c>
      <c r="K166" s="72">
        <v>500</v>
      </c>
      <c r="L166" s="68" t="s">
        <v>190</v>
      </c>
      <c r="M166" s="117">
        <v>2.6</v>
      </c>
      <c r="N166" s="6">
        <f t="shared" si="12"/>
        <v>13491563000</v>
      </c>
      <c r="O166" s="14">
        <f t="shared" si="13"/>
        <v>1349156300</v>
      </c>
      <c r="P166" s="15">
        <f t="shared" si="14"/>
        <v>23097555856</v>
      </c>
    </row>
    <row r="167" spans="1:18" ht="14.1" customHeight="1">
      <c r="A167" s="120" t="s">
        <v>243</v>
      </c>
      <c r="B167" s="74" t="s">
        <v>484</v>
      </c>
      <c r="C167" s="347" t="s">
        <v>219</v>
      </c>
      <c r="D167" s="89">
        <f>Summary!E190</f>
        <v>8.6199999999999992</v>
      </c>
      <c r="E167" s="64">
        <v>5287.9740000000002</v>
      </c>
      <c r="F167" s="65" t="s">
        <v>156</v>
      </c>
      <c r="G167" s="70" t="s">
        <v>142</v>
      </c>
      <c r="H167" s="69" t="s">
        <v>126</v>
      </c>
      <c r="I167" s="69" t="s">
        <v>126</v>
      </c>
      <c r="J167" s="71">
        <v>10</v>
      </c>
      <c r="K167" s="72">
        <v>500</v>
      </c>
      <c r="L167" s="68" t="s">
        <v>961</v>
      </c>
      <c r="M167" s="121">
        <v>0.66</v>
      </c>
      <c r="N167" s="6">
        <f t="shared" si="12"/>
        <v>5287974000</v>
      </c>
      <c r="O167" s="14">
        <f t="shared" si="13"/>
        <v>528797400</v>
      </c>
      <c r="P167" s="15">
        <f t="shared" si="14"/>
        <v>4558233588</v>
      </c>
    </row>
    <row r="168" spans="1:18" ht="14.1" customHeight="1">
      <c r="A168" s="120" t="s">
        <v>1193</v>
      </c>
      <c r="B168" s="74" t="s">
        <v>485</v>
      </c>
      <c r="C168" s="347" t="s">
        <v>219</v>
      </c>
      <c r="D168" s="89">
        <f>Summary!E191</f>
        <v>10.39</v>
      </c>
      <c r="E168" s="64">
        <v>9273.5079999999998</v>
      </c>
      <c r="F168" s="65" t="s">
        <v>156</v>
      </c>
      <c r="G168" s="68" t="s">
        <v>359</v>
      </c>
      <c r="H168" s="68" t="s">
        <v>359</v>
      </c>
      <c r="I168" s="69" t="s">
        <v>126</v>
      </c>
      <c r="J168" s="71">
        <v>10</v>
      </c>
      <c r="K168" s="72">
        <v>500</v>
      </c>
      <c r="L168" s="68" t="s">
        <v>1186</v>
      </c>
      <c r="M168" s="117">
        <v>1.55</v>
      </c>
      <c r="N168" s="6">
        <f t="shared" si="12"/>
        <v>9273508000</v>
      </c>
      <c r="O168" s="14">
        <f t="shared" si="13"/>
        <v>927350800</v>
      </c>
      <c r="P168" s="15">
        <f t="shared" si="14"/>
        <v>9635174812</v>
      </c>
    </row>
    <row r="169" spans="1:18" ht="14.1" customHeight="1">
      <c r="A169" s="120" t="s">
        <v>35</v>
      </c>
      <c r="B169" s="74" t="s">
        <v>486</v>
      </c>
      <c r="C169" s="347" t="s">
        <v>219</v>
      </c>
      <c r="D169" s="89">
        <f>Summary!E192</f>
        <v>114.16</v>
      </c>
      <c r="E169" s="64">
        <v>12122.748</v>
      </c>
      <c r="F169" s="65" t="s">
        <v>122</v>
      </c>
      <c r="G169" s="69" t="s">
        <v>751</v>
      </c>
      <c r="H169" s="69" t="s">
        <v>886</v>
      </c>
      <c r="I169" s="69" t="s">
        <v>126</v>
      </c>
      <c r="J169" s="71">
        <v>10</v>
      </c>
      <c r="K169" s="72">
        <v>100</v>
      </c>
      <c r="L169" s="68" t="s">
        <v>882</v>
      </c>
      <c r="M169" s="117">
        <v>18.82</v>
      </c>
      <c r="N169" s="6">
        <f t="shared" si="12"/>
        <v>12122748000</v>
      </c>
      <c r="O169" s="14">
        <f t="shared" si="13"/>
        <v>1212274800</v>
      </c>
      <c r="P169" s="15">
        <f t="shared" si="14"/>
        <v>138393291168</v>
      </c>
    </row>
    <row r="170" spans="1:18" ht="14.1" customHeight="1">
      <c r="A170" s="120" t="s">
        <v>36</v>
      </c>
      <c r="B170" s="74" t="s">
        <v>487</v>
      </c>
      <c r="C170" s="347" t="s">
        <v>219</v>
      </c>
      <c r="D170" s="89">
        <f>Summary!E193</f>
        <v>18</v>
      </c>
      <c r="E170" s="64">
        <v>10478.314</v>
      </c>
      <c r="F170" s="65" t="s">
        <v>156</v>
      </c>
      <c r="G170" s="96">
        <v>0.15</v>
      </c>
      <c r="H170" s="69" t="s">
        <v>126</v>
      </c>
      <c r="I170" s="69" t="s">
        <v>126</v>
      </c>
      <c r="J170" s="71">
        <v>10</v>
      </c>
      <c r="K170" s="72">
        <v>500</v>
      </c>
      <c r="L170" s="68" t="s">
        <v>13</v>
      </c>
      <c r="M170" s="117">
        <v>3.13</v>
      </c>
      <c r="N170" s="6">
        <f t="shared" si="12"/>
        <v>10478314000</v>
      </c>
      <c r="O170" s="14">
        <f t="shared" si="13"/>
        <v>1047831400</v>
      </c>
      <c r="P170" s="15">
        <f t="shared" si="14"/>
        <v>18860965200</v>
      </c>
    </row>
    <row r="171" spans="1:18" ht="14.1" customHeight="1">
      <c r="A171" s="120" t="s">
        <v>0</v>
      </c>
      <c r="B171" s="74" t="s">
        <v>488</v>
      </c>
      <c r="C171" s="347" t="s">
        <v>219</v>
      </c>
      <c r="D171" s="89">
        <f>Summary!E194</f>
        <v>2.21</v>
      </c>
      <c r="E171" s="64">
        <v>19508.616000000002</v>
      </c>
      <c r="F171" s="65" t="s">
        <v>156</v>
      </c>
      <c r="G171" s="70" t="s">
        <v>752</v>
      </c>
      <c r="H171" s="69" t="s">
        <v>126</v>
      </c>
      <c r="I171" s="69" t="s">
        <v>126</v>
      </c>
      <c r="J171" s="71">
        <v>10</v>
      </c>
      <c r="K171" s="72">
        <v>500</v>
      </c>
      <c r="L171" s="68" t="s">
        <v>378</v>
      </c>
      <c r="M171" s="117">
        <v>-1.21</v>
      </c>
      <c r="N171" s="6">
        <f t="shared" si="12"/>
        <v>19508616000</v>
      </c>
      <c r="O171" s="14">
        <f t="shared" si="13"/>
        <v>1950861600</v>
      </c>
      <c r="P171" s="15">
        <f t="shared" si="14"/>
        <v>4311404136</v>
      </c>
    </row>
    <row r="172" spans="1:18" ht="14.1" customHeight="1">
      <c r="A172" s="120" t="s">
        <v>239</v>
      </c>
      <c r="B172" s="74" t="s">
        <v>489</v>
      </c>
      <c r="C172" s="347" t="s">
        <v>219</v>
      </c>
      <c r="D172" s="89">
        <f>Summary!E195</f>
        <v>195.68</v>
      </c>
      <c r="E172" s="64">
        <v>9198.6010000000006</v>
      </c>
      <c r="F172" s="65" t="s">
        <v>156</v>
      </c>
      <c r="G172" s="70" t="s">
        <v>753</v>
      </c>
      <c r="H172" s="70" t="s">
        <v>887</v>
      </c>
      <c r="I172" s="69" t="s">
        <v>126</v>
      </c>
      <c r="J172" s="71">
        <v>10</v>
      </c>
      <c r="K172" s="72">
        <v>100</v>
      </c>
      <c r="L172" s="68" t="s">
        <v>1251</v>
      </c>
      <c r="M172" s="117">
        <v>23.23</v>
      </c>
      <c r="N172" s="6">
        <f t="shared" si="12"/>
        <v>9198601000</v>
      </c>
      <c r="O172" s="14">
        <f t="shared" si="13"/>
        <v>919860100</v>
      </c>
      <c r="P172" s="15">
        <f t="shared" si="14"/>
        <v>179998224368</v>
      </c>
    </row>
    <row r="173" spans="1:18" ht="14.1" customHeight="1">
      <c r="A173" s="120" t="s">
        <v>271</v>
      </c>
      <c r="B173" s="74" t="s">
        <v>490</v>
      </c>
      <c r="C173" s="347" t="s">
        <v>219</v>
      </c>
      <c r="D173" s="89">
        <f>Summary!E196</f>
        <v>2.34</v>
      </c>
      <c r="E173" s="64">
        <v>103028.512</v>
      </c>
      <c r="F173" s="65" t="s">
        <v>156</v>
      </c>
      <c r="G173" s="70" t="s">
        <v>1252</v>
      </c>
      <c r="H173" s="69" t="s">
        <v>126</v>
      </c>
      <c r="I173" s="69" t="s">
        <v>126</v>
      </c>
      <c r="J173" s="71">
        <v>10</v>
      </c>
      <c r="K173" s="72">
        <v>500</v>
      </c>
      <c r="L173" s="68" t="s">
        <v>190</v>
      </c>
      <c r="M173" s="117">
        <v>-0.2</v>
      </c>
      <c r="N173" s="6">
        <f t="shared" si="12"/>
        <v>103028512000</v>
      </c>
      <c r="O173" s="14">
        <f t="shared" si="13"/>
        <v>10302851200</v>
      </c>
      <c r="P173" s="15">
        <f t="shared" si="14"/>
        <v>24108671808</v>
      </c>
    </row>
    <row r="174" spans="1:18" ht="14.1" customHeight="1">
      <c r="A174" s="120" t="s">
        <v>137</v>
      </c>
      <c r="B174" s="74" t="s">
        <v>111</v>
      </c>
      <c r="C174" s="347" t="s">
        <v>219</v>
      </c>
      <c r="D174" s="89">
        <f>Summary!E197</f>
        <v>49.09</v>
      </c>
      <c r="E174" s="64">
        <v>18500.112000000001</v>
      </c>
      <c r="F174" s="65" t="s">
        <v>156</v>
      </c>
      <c r="G174" s="68" t="s">
        <v>224</v>
      </c>
      <c r="H174" s="69" t="s">
        <v>126</v>
      </c>
      <c r="I174" s="69" t="s">
        <v>126</v>
      </c>
      <c r="J174" s="71">
        <v>10</v>
      </c>
      <c r="K174" s="72">
        <v>500</v>
      </c>
      <c r="L174" s="68" t="s">
        <v>190</v>
      </c>
      <c r="M174" s="117">
        <v>10.47</v>
      </c>
      <c r="N174" s="6">
        <f t="shared" si="12"/>
        <v>18500112000</v>
      </c>
      <c r="O174" s="14">
        <f t="shared" si="13"/>
        <v>1850011200</v>
      </c>
      <c r="P174" s="15">
        <f t="shared" si="14"/>
        <v>90817049808</v>
      </c>
    </row>
    <row r="175" spans="1:18" ht="14.1" customHeight="1">
      <c r="A175" s="120" t="s">
        <v>272</v>
      </c>
      <c r="B175" s="74" t="s">
        <v>491</v>
      </c>
      <c r="C175" s="347" t="s">
        <v>219</v>
      </c>
      <c r="D175" s="89">
        <f>Summary!E198</f>
        <v>2.84</v>
      </c>
      <c r="E175" s="64">
        <v>14334.734</v>
      </c>
      <c r="F175" s="65" t="s">
        <v>156</v>
      </c>
      <c r="G175" s="70" t="s">
        <v>142</v>
      </c>
      <c r="H175" s="69" t="s">
        <v>126</v>
      </c>
      <c r="I175" s="69" t="s">
        <v>126</v>
      </c>
      <c r="J175" s="71">
        <v>10</v>
      </c>
      <c r="K175" s="72">
        <v>500</v>
      </c>
      <c r="L175" s="68" t="s">
        <v>190</v>
      </c>
      <c r="M175" s="117">
        <v>0.16</v>
      </c>
      <c r="N175" s="6">
        <f>E175*1000000</f>
        <v>14334734000</v>
      </c>
      <c r="O175" s="14">
        <f t="shared" si="13"/>
        <v>1433473400</v>
      </c>
      <c r="P175" s="15">
        <f t="shared" si="14"/>
        <v>4071064456</v>
      </c>
    </row>
    <row r="176" spans="1:18" ht="14.1" customHeight="1">
      <c r="A176" s="120" t="s">
        <v>169</v>
      </c>
      <c r="B176" s="74" t="s">
        <v>492</v>
      </c>
      <c r="C176" s="347" t="s">
        <v>219</v>
      </c>
      <c r="D176" s="89">
        <f>Summary!E199</f>
        <v>2.13</v>
      </c>
      <c r="E176" s="64">
        <v>26716.047999999999</v>
      </c>
      <c r="F176" s="65" t="s">
        <v>156</v>
      </c>
      <c r="G176" s="70" t="s">
        <v>142</v>
      </c>
      <c r="H176" s="69" t="s">
        <v>126</v>
      </c>
      <c r="I176" s="69" t="s">
        <v>126</v>
      </c>
      <c r="J176" s="71">
        <v>10</v>
      </c>
      <c r="K176" s="72">
        <v>500</v>
      </c>
      <c r="L176" s="68" t="s">
        <v>190</v>
      </c>
      <c r="M176" s="117">
        <v>0.26</v>
      </c>
      <c r="N176" s="6">
        <f t="shared" si="12"/>
        <v>26716048000</v>
      </c>
      <c r="O176" s="14">
        <f t="shared" si="13"/>
        <v>2671604800</v>
      </c>
      <c r="P176" s="15">
        <f t="shared" si="14"/>
        <v>5690518224</v>
      </c>
    </row>
    <row r="177" spans="1:16" ht="14.1" customHeight="1">
      <c r="A177" s="120" t="s">
        <v>30</v>
      </c>
      <c r="B177" s="74" t="s">
        <v>493</v>
      </c>
      <c r="C177" s="347" t="s">
        <v>219</v>
      </c>
      <c r="D177" s="89">
        <f>Summary!E200</f>
        <v>0</v>
      </c>
      <c r="E177" s="64">
        <v>10287.102000000001</v>
      </c>
      <c r="F177" s="68" t="s">
        <v>126</v>
      </c>
      <c r="G177" s="69" t="s">
        <v>126</v>
      </c>
      <c r="H177" s="69" t="s">
        <v>126</v>
      </c>
      <c r="I177" s="69" t="s">
        <v>126</v>
      </c>
      <c r="J177" s="71">
        <v>10</v>
      </c>
      <c r="K177" s="72">
        <v>1</v>
      </c>
      <c r="L177" s="68" t="s">
        <v>170</v>
      </c>
      <c r="M177" s="117">
        <v>0</v>
      </c>
      <c r="N177" s="6">
        <f t="shared" si="12"/>
        <v>10287102000</v>
      </c>
      <c r="O177" s="14">
        <f t="shared" si="13"/>
        <v>1028710200</v>
      </c>
      <c r="P177" s="15">
        <f t="shared" si="14"/>
        <v>0</v>
      </c>
    </row>
    <row r="178" spans="1:16" ht="14.1" customHeight="1">
      <c r="A178" s="120" t="s">
        <v>2</v>
      </c>
      <c r="B178" s="74" t="s">
        <v>494</v>
      </c>
      <c r="C178" s="347" t="s">
        <v>219</v>
      </c>
      <c r="D178" s="89">
        <f>Summary!E201</f>
        <v>12.23</v>
      </c>
      <c r="E178" s="64">
        <v>38715.85</v>
      </c>
      <c r="F178" s="65" t="s">
        <v>156</v>
      </c>
      <c r="G178" s="96" t="s">
        <v>135</v>
      </c>
      <c r="H178" s="69" t="s">
        <v>888</v>
      </c>
      <c r="I178" s="69" t="s">
        <v>126</v>
      </c>
      <c r="J178" s="71">
        <v>10</v>
      </c>
      <c r="K178" s="72">
        <v>500</v>
      </c>
      <c r="L178" s="68" t="s">
        <v>889</v>
      </c>
      <c r="M178" s="117">
        <v>1.41</v>
      </c>
      <c r="N178" s="6">
        <f t="shared" si="12"/>
        <v>38715850000</v>
      </c>
      <c r="O178" s="14">
        <f t="shared" si="13"/>
        <v>3871585000</v>
      </c>
      <c r="P178" s="15">
        <f t="shared" si="14"/>
        <v>47349484550</v>
      </c>
    </row>
    <row r="179" spans="1:16" ht="14.1" customHeight="1">
      <c r="A179" s="120" t="s">
        <v>32</v>
      </c>
      <c r="B179" s="74" t="s">
        <v>495</v>
      </c>
      <c r="C179" s="347" t="s">
        <v>219</v>
      </c>
      <c r="D179" s="89">
        <f>Summary!E202</f>
        <v>2.84</v>
      </c>
      <c r="E179" s="64">
        <v>10779.796</v>
      </c>
      <c r="F179" s="65" t="s">
        <v>156</v>
      </c>
      <c r="G179" s="70" t="s">
        <v>9</v>
      </c>
      <c r="H179" s="69" t="s">
        <v>890</v>
      </c>
      <c r="I179" s="69" t="s">
        <v>126</v>
      </c>
      <c r="J179" s="71">
        <v>10</v>
      </c>
      <c r="K179" s="72">
        <v>500</v>
      </c>
      <c r="L179" s="68" t="s">
        <v>1253</v>
      </c>
      <c r="M179" s="117" t="s">
        <v>754</v>
      </c>
      <c r="N179" s="6">
        <f>E179*1000000</f>
        <v>10779796000</v>
      </c>
      <c r="O179" s="14">
        <f t="shared" si="13"/>
        <v>1077979600</v>
      </c>
      <c r="P179" s="15">
        <f t="shared" si="14"/>
        <v>3061462064</v>
      </c>
    </row>
    <row r="180" spans="1:16" ht="14.1" customHeight="1">
      <c r="A180" s="120" t="s">
        <v>1263</v>
      </c>
      <c r="B180" s="74" t="s">
        <v>496</v>
      </c>
      <c r="C180" s="347" t="s">
        <v>219</v>
      </c>
      <c r="D180" s="89">
        <f>Summary!E203</f>
        <v>6.63</v>
      </c>
      <c r="E180" s="64">
        <v>9029.1849999999995</v>
      </c>
      <c r="F180" s="65" t="s">
        <v>156</v>
      </c>
      <c r="G180" s="162" t="s">
        <v>361</v>
      </c>
      <c r="H180" s="69" t="s">
        <v>737</v>
      </c>
      <c r="I180" s="69" t="s">
        <v>126</v>
      </c>
      <c r="J180" s="71">
        <v>10</v>
      </c>
      <c r="K180" s="72">
        <v>500</v>
      </c>
      <c r="L180" s="68" t="s">
        <v>1254</v>
      </c>
      <c r="M180" s="117">
        <v>0.87</v>
      </c>
      <c r="N180" s="6">
        <f t="shared" si="12"/>
        <v>9029185000</v>
      </c>
      <c r="O180" s="18">
        <f t="shared" si="13"/>
        <v>902918500</v>
      </c>
      <c r="P180" s="15">
        <f t="shared" si="14"/>
        <v>5986349655</v>
      </c>
    </row>
    <row r="181" spans="1:16" ht="14.1" customHeight="1">
      <c r="A181" s="120" t="s">
        <v>1199</v>
      </c>
      <c r="B181" s="74" t="s">
        <v>497</v>
      </c>
      <c r="C181" s="347" t="s">
        <v>219</v>
      </c>
      <c r="D181" s="89">
        <f>Summary!E204</f>
        <v>85.08</v>
      </c>
      <c r="E181" s="64">
        <v>12241.797</v>
      </c>
      <c r="F181" s="65" t="s">
        <v>156</v>
      </c>
      <c r="G181" s="69" t="s">
        <v>755</v>
      </c>
      <c r="H181" s="69" t="s">
        <v>1245</v>
      </c>
      <c r="I181" s="69" t="s">
        <v>126</v>
      </c>
      <c r="J181" s="71">
        <v>10</v>
      </c>
      <c r="K181" s="72">
        <v>500</v>
      </c>
      <c r="L181" s="68" t="s">
        <v>1183</v>
      </c>
      <c r="M181" s="117">
        <v>12.66</v>
      </c>
      <c r="N181" s="6">
        <f t="shared" si="12"/>
        <v>12241797000</v>
      </c>
      <c r="O181" s="18">
        <f t="shared" si="13"/>
        <v>1224179700</v>
      </c>
      <c r="P181" s="15">
        <f t="shared" si="14"/>
        <v>104153208876</v>
      </c>
    </row>
    <row r="182" spans="1:16" ht="13.5" customHeight="1">
      <c r="A182" s="389"/>
      <c r="B182" s="717"/>
      <c r="C182" s="7"/>
      <c r="D182" s="375"/>
      <c r="E182" s="5"/>
      <c r="F182" s="5"/>
      <c r="G182" s="5"/>
      <c r="H182" s="5"/>
      <c r="I182" s="5"/>
      <c r="J182" s="5"/>
      <c r="K182" s="78"/>
      <c r="L182" s="5"/>
      <c r="M182" s="10"/>
      <c r="N182" s="5"/>
    </row>
    <row r="183" spans="1:16" ht="14.1" customHeight="1">
      <c r="A183" s="36" t="s">
        <v>292</v>
      </c>
      <c r="B183" s="370"/>
      <c r="C183" s="4"/>
      <c r="D183" s="6" t="s">
        <v>77</v>
      </c>
      <c r="E183" s="17">
        <f>SUM(E163:E181)</f>
        <v>350692.45799999993</v>
      </c>
      <c r="F183" s="5"/>
      <c r="G183" s="5"/>
      <c r="H183" s="5"/>
      <c r="I183" s="5"/>
      <c r="J183" s="5"/>
      <c r="K183" s="78"/>
      <c r="L183" s="5"/>
      <c r="M183" s="10"/>
      <c r="N183" s="5"/>
      <c r="P183" s="24"/>
    </row>
    <row r="184" spans="1:16" ht="13.5" customHeight="1">
      <c r="A184" s="389"/>
      <c r="B184" s="717"/>
      <c r="C184" s="7"/>
      <c r="D184" s="6" t="s">
        <v>77</v>
      </c>
      <c r="E184" s="20"/>
      <c r="F184" s="5"/>
      <c r="G184" s="5"/>
      <c r="H184" s="5"/>
      <c r="I184" s="5"/>
      <c r="J184" s="5"/>
      <c r="K184" s="78" t="s">
        <v>77</v>
      </c>
      <c r="L184" s="5"/>
      <c r="M184" s="10"/>
      <c r="N184" s="5"/>
    </row>
    <row r="185" spans="1:16" ht="13.5" customHeight="1">
      <c r="A185" s="120" t="s">
        <v>498</v>
      </c>
      <c r="B185" s="74" t="s">
        <v>200</v>
      </c>
      <c r="C185" s="347" t="s">
        <v>219</v>
      </c>
      <c r="D185" s="89">
        <f>Summary!E208</f>
        <v>64.22</v>
      </c>
      <c r="E185" s="64">
        <v>1237.0450000000001</v>
      </c>
      <c r="F185" s="65" t="s">
        <v>156</v>
      </c>
      <c r="G185" s="69" t="s">
        <v>255</v>
      </c>
      <c r="H185" s="69" t="s">
        <v>315</v>
      </c>
      <c r="I185" s="69" t="s">
        <v>126</v>
      </c>
      <c r="J185" s="86">
        <v>10</v>
      </c>
      <c r="K185" s="72">
        <v>500</v>
      </c>
      <c r="L185" s="69" t="s">
        <v>891</v>
      </c>
      <c r="M185" s="101">
        <v>1.07</v>
      </c>
      <c r="N185" s="6">
        <f t="shared" ref="N185:N190" si="15">E185*1000000</f>
        <v>1237045000</v>
      </c>
      <c r="O185" s="18">
        <f t="shared" ref="O185:O190" si="16">N185/J185</f>
        <v>123704500</v>
      </c>
      <c r="P185" s="15">
        <f t="shared" ref="P185:P190" si="17">D185*O185</f>
        <v>7944302990</v>
      </c>
    </row>
    <row r="186" spans="1:16" ht="14.1" customHeight="1">
      <c r="A186" s="120" t="s">
        <v>309</v>
      </c>
      <c r="B186" s="74" t="s">
        <v>499</v>
      </c>
      <c r="C186" s="347" t="s">
        <v>219</v>
      </c>
      <c r="D186" s="89">
        <f>Summary!E209</f>
        <v>15.6</v>
      </c>
      <c r="E186" s="64">
        <v>323.62</v>
      </c>
      <c r="F186" s="65" t="s">
        <v>156</v>
      </c>
      <c r="G186" s="69" t="s">
        <v>757</v>
      </c>
      <c r="H186" s="69" t="s">
        <v>126</v>
      </c>
      <c r="I186" s="69" t="s">
        <v>126</v>
      </c>
      <c r="J186" s="71">
        <v>10</v>
      </c>
      <c r="K186" s="72">
        <v>500</v>
      </c>
      <c r="L186" s="68" t="s">
        <v>758</v>
      </c>
      <c r="M186" s="118">
        <v>2.12</v>
      </c>
      <c r="N186" s="6">
        <f t="shared" si="15"/>
        <v>323620000</v>
      </c>
      <c r="O186" s="14">
        <f t="shared" si="16"/>
        <v>32362000</v>
      </c>
      <c r="P186" s="15">
        <f t="shared" si="17"/>
        <v>504847200</v>
      </c>
    </row>
    <row r="187" spans="1:16" ht="14.1" customHeight="1">
      <c r="A187" s="120" t="s">
        <v>327</v>
      </c>
      <c r="B187" s="74" t="s">
        <v>500</v>
      </c>
      <c r="C187" s="347" t="s">
        <v>219</v>
      </c>
      <c r="D187" s="89">
        <f>Summary!E211</f>
        <v>6.76</v>
      </c>
      <c r="E187" s="64">
        <v>350</v>
      </c>
      <c r="F187" s="65" t="s">
        <v>156</v>
      </c>
      <c r="G187" s="65" t="s">
        <v>142</v>
      </c>
      <c r="H187" s="69" t="s">
        <v>126</v>
      </c>
      <c r="I187" s="69" t="s">
        <v>126</v>
      </c>
      <c r="J187" s="71">
        <v>10</v>
      </c>
      <c r="K187" s="72">
        <v>500</v>
      </c>
      <c r="L187" s="68" t="s">
        <v>86</v>
      </c>
      <c r="M187" s="117">
        <v>0.34</v>
      </c>
      <c r="N187" s="6">
        <f t="shared" si="15"/>
        <v>350000000</v>
      </c>
      <c r="O187" s="14">
        <f t="shared" si="16"/>
        <v>35000000</v>
      </c>
      <c r="P187" s="15">
        <f t="shared" si="17"/>
        <v>236600000</v>
      </c>
    </row>
    <row r="188" spans="1:16" ht="14.1" customHeight="1">
      <c r="A188" s="120" t="s">
        <v>318</v>
      </c>
      <c r="B188" s="74" t="s">
        <v>501</v>
      </c>
      <c r="C188" s="347" t="s">
        <v>219</v>
      </c>
      <c r="D188" s="89">
        <f>Summary!E212</f>
        <v>16</v>
      </c>
      <c r="E188" s="64">
        <v>300</v>
      </c>
      <c r="F188" s="65" t="s">
        <v>156</v>
      </c>
      <c r="G188" s="69" t="s">
        <v>892</v>
      </c>
      <c r="H188" s="69" t="s">
        <v>126</v>
      </c>
      <c r="I188" s="69" t="s">
        <v>126</v>
      </c>
      <c r="J188" s="71">
        <v>10</v>
      </c>
      <c r="K188" s="72">
        <v>500</v>
      </c>
      <c r="L188" s="68" t="s">
        <v>759</v>
      </c>
      <c r="M188" s="117">
        <v>0.19</v>
      </c>
      <c r="N188" s="6">
        <f t="shared" si="15"/>
        <v>300000000</v>
      </c>
      <c r="O188" s="14">
        <f t="shared" si="16"/>
        <v>30000000</v>
      </c>
      <c r="P188" s="15">
        <f t="shared" si="17"/>
        <v>480000000</v>
      </c>
    </row>
    <row r="189" spans="1:16" ht="14.1" customHeight="1">
      <c r="A189" s="120" t="s">
        <v>235</v>
      </c>
      <c r="B189" s="74" t="s">
        <v>502</v>
      </c>
      <c r="C189" s="347" t="s">
        <v>219</v>
      </c>
      <c r="D189" s="89">
        <f>Summary!E213</f>
        <v>8.5399999999999991</v>
      </c>
      <c r="E189" s="64">
        <v>302.82100000000003</v>
      </c>
      <c r="F189" s="65" t="s">
        <v>156</v>
      </c>
      <c r="G189" s="69" t="s">
        <v>141</v>
      </c>
      <c r="H189" s="69" t="s">
        <v>126</v>
      </c>
      <c r="I189" s="69" t="s">
        <v>126</v>
      </c>
      <c r="J189" s="71">
        <v>5</v>
      </c>
      <c r="K189" s="72">
        <v>500</v>
      </c>
      <c r="L189" s="68" t="s">
        <v>370</v>
      </c>
      <c r="M189" s="118">
        <v>1.17</v>
      </c>
      <c r="N189" s="6">
        <f t="shared" si="15"/>
        <v>302821000</v>
      </c>
      <c r="O189" s="14">
        <f t="shared" si="16"/>
        <v>60564200</v>
      </c>
      <c r="P189" s="15">
        <f t="shared" si="17"/>
        <v>517218267.99999994</v>
      </c>
    </row>
    <row r="190" spans="1:16" ht="14.1" customHeight="1">
      <c r="A190" s="120" t="s">
        <v>335</v>
      </c>
      <c r="B190" s="74" t="s">
        <v>504</v>
      </c>
      <c r="C190" s="347" t="s">
        <v>219</v>
      </c>
      <c r="D190" s="89">
        <f>Summary!E215</f>
        <v>8.15</v>
      </c>
      <c r="E190" s="64">
        <v>300</v>
      </c>
      <c r="F190" s="65" t="s">
        <v>156</v>
      </c>
      <c r="G190" s="69" t="s">
        <v>760</v>
      </c>
      <c r="H190" s="69" t="s">
        <v>9</v>
      </c>
      <c r="I190" s="69" t="s">
        <v>126</v>
      </c>
      <c r="J190" s="71">
        <v>10</v>
      </c>
      <c r="K190" s="72">
        <v>500</v>
      </c>
      <c r="L190" s="68" t="s">
        <v>388</v>
      </c>
      <c r="M190" s="118">
        <v>-1.45</v>
      </c>
      <c r="N190" s="6">
        <f t="shared" si="15"/>
        <v>300000000</v>
      </c>
      <c r="O190" s="14">
        <f t="shared" si="16"/>
        <v>30000000</v>
      </c>
      <c r="P190" s="15">
        <f t="shared" si="17"/>
        <v>244500000</v>
      </c>
    </row>
    <row r="191" spans="1:16">
      <c r="A191" s="389"/>
      <c r="B191" s="717"/>
      <c r="C191" s="7"/>
      <c r="E191" s="5"/>
      <c r="F191" s="5"/>
      <c r="G191" s="5"/>
      <c r="H191" s="5"/>
      <c r="I191" s="5"/>
      <c r="J191" s="5"/>
      <c r="K191" s="57"/>
      <c r="L191" s="5"/>
      <c r="M191" s="10"/>
    </row>
    <row r="192" spans="1:16" ht="14.1" customHeight="1">
      <c r="A192" s="36" t="s">
        <v>83</v>
      </c>
      <c r="B192" s="370"/>
      <c r="C192" s="4"/>
      <c r="D192" s="6" t="s">
        <v>77</v>
      </c>
      <c r="E192" s="17">
        <f>SUM(E185:E191)</f>
        <v>2813.4859999999999</v>
      </c>
      <c r="F192" s="5"/>
      <c r="G192" s="5"/>
      <c r="H192" s="5"/>
      <c r="I192" s="5"/>
      <c r="J192" s="5"/>
      <c r="K192" s="78" t="s">
        <v>77</v>
      </c>
      <c r="L192" s="5"/>
      <c r="M192" s="10"/>
      <c r="N192" s="5"/>
      <c r="P192" s="24"/>
    </row>
    <row r="193" spans="1:16" ht="14.1" customHeight="1">
      <c r="A193" s="389"/>
      <c r="B193" s="717"/>
      <c r="C193" s="7"/>
      <c r="D193" s="6" t="s">
        <v>77</v>
      </c>
      <c r="E193" s="20"/>
      <c r="F193" s="5"/>
      <c r="G193" s="5"/>
      <c r="H193" s="5"/>
      <c r="I193" s="5"/>
      <c r="J193" s="5"/>
      <c r="K193" s="78" t="s">
        <v>77</v>
      </c>
      <c r="L193" s="5"/>
      <c r="M193" s="10"/>
      <c r="N193" s="5"/>
    </row>
    <row r="194" spans="1:16" ht="14.1" customHeight="1">
      <c r="A194" s="120" t="s">
        <v>761</v>
      </c>
      <c r="B194" s="74" t="s">
        <v>506</v>
      </c>
      <c r="C194" s="347" t="s">
        <v>219</v>
      </c>
      <c r="D194" s="89">
        <f>Summary!E220</f>
        <v>191.94</v>
      </c>
      <c r="E194" s="64">
        <v>8</v>
      </c>
      <c r="F194" s="65" t="s">
        <v>122</v>
      </c>
      <c r="G194" s="105">
        <v>1.0249999999999999</v>
      </c>
      <c r="H194" s="105">
        <v>1.0249999999999999</v>
      </c>
      <c r="I194" s="105" t="s">
        <v>126</v>
      </c>
      <c r="J194" s="71">
        <v>10</v>
      </c>
      <c r="K194" s="72">
        <v>100</v>
      </c>
      <c r="L194" s="68" t="s">
        <v>245</v>
      </c>
      <c r="M194" s="133">
        <v>51.97</v>
      </c>
      <c r="N194" s="6">
        <f t="shared" ref="N194:N209" si="18">E194*1000000</f>
        <v>8000000</v>
      </c>
      <c r="O194" s="14">
        <f t="shared" ref="O194:O209" si="19">N194/J194</f>
        <v>800000</v>
      </c>
      <c r="P194" s="15">
        <f t="shared" ref="P194:P209" si="20">D194*O194</f>
        <v>153552000</v>
      </c>
    </row>
    <row r="195" spans="1:16" ht="14.1" customHeight="1">
      <c r="A195" s="120" t="s">
        <v>236</v>
      </c>
      <c r="B195" s="74" t="s">
        <v>507</v>
      </c>
      <c r="C195" s="347" t="s">
        <v>219</v>
      </c>
      <c r="D195" s="89">
        <f>Summary!E221</f>
        <v>13.5</v>
      </c>
      <c r="E195" s="64">
        <v>82.846999999999994</v>
      </c>
      <c r="F195" s="65" t="s">
        <v>122</v>
      </c>
      <c r="G195" s="70" t="s">
        <v>142</v>
      </c>
      <c r="H195" s="70" t="s">
        <v>142</v>
      </c>
      <c r="I195" s="105" t="s">
        <v>126</v>
      </c>
      <c r="J195" s="71">
        <v>10</v>
      </c>
      <c r="K195" s="72">
        <v>500</v>
      </c>
      <c r="L195" s="68" t="s">
        <v>222</v>
      </c>
      <c r="M195" s="121">
        <v>1.1000000000000001</v>
      </c>
      <c r="N195" s="6">
        <f t="shared" si="18"/>
        <v>82847000</v>
      </c>
      <c r="O195" s="14">
        <f t="shared" si="19"/>
        <v>8284700</v>
      </c>
      <c r="P195" s="15">
        <f t="shared" si="20"/>
        <v>111843450</v>
      </c>
    </row>
    <row r="196" spans="1:16" ht="14.1" customHeight="1">
      <c r="A196" s="120" t="s">
        <v>1200</v>
      </c>
      <c r="B196" s="721" t="s">
        <v>508</v>
      </c>
      <c r="C196" s="347" t="s">
        <v>219</v>
      </c>
      <c r="D196" s="89">
        <f>Summary!E222</f>
        <v>9.2899999999999991</v>
      </c>
      <c r="E196" s="64">
        <v>151.77000000000001</v>
      </c>
      <c r="F196" s="65" t="s">
        <v>122</v>
      </c>
      <c r="G196" s="70" t="s">
        <v>142</v>
      </c>
      <c r="H196" s="70" t="s">
        <v>142</v>
      </c>
      <c r="I196" s="105" t="s">
        <v>126</v>
      </c>
      <c r="J196" s="71">
        <v>10</v>
      </c>
      <c r="K196" s="72">
        <v>500</v>
      </c>
      <c r="L196" s="68" t="s">
        <v>321</v>
      </c>
      <c r="M196" s="117">
        <v>1.93</v>
      </c>
      <c r="N196" s="6">
        <f>E196*1000000</f>
        <v>151770000</v>
      </c>
      <c r="O196" s="14">
        <f>N196/J196</f>
        <v>15177000</v>
      </c>
      <c r="P196" s="15">
        <f t="shared" si="20"/>
        <v>140994330</v>
      </c>
    </row>
    <row r="197" spans="1:16" ht="14.1" customHeight="1">
      <c r="A197" s="120" t="s">
        <v>295</v>
      </c>
      <c r="B197" s="74" t="s">
        <v>509</v>
      </c>
      <c r="C197" s="347" t="s">
        <v>219</v>
      </c>
      <c r="D197" s="89">
        <f>Summary!E223</f>
        <v>5.31</v>
      </c>
      <c r="E197" s="64">
        <v>141</v>
      </c>
      <c r="F197" s="65" t="s">
        <v>122</v>
      </c>
      <c r="G197" s="65" t="s">
        <v>142</v>
      </c>
      <c r="H197" s="65" t="s">
        <v>142</v>
      </c>
      <c r="I197" s="105" t="s">
        <v>126</v>
      </c>
      <c r="J197" s="71">
        <v>10</v>
      </c>
      <c r="K197" s="72">
        <v>500</v>
      </c>
      <c r="L197" s="68" t="s">
        <v>217</v>
      </c>
      <c r="M197" s="117" t="s">
        <v>953</v>
      </c>
      <c r="N197" s="6">
        <f t="shared" si="18"/>
        <v>141000000</v>
      </c>
      <c r="O197" s="14">
        <f t="shared" si="19"/>
        <v>14100000</v>
      </c>
      <c r="P197" s="15">
        <f t="shared" si="20"/>
        <v>74871000</v>
      </c>
    </row>
    <row r="198" spans="1:16" ht="14.1" customHeight="1">
      <c r="A198" s="120" t="s">
        <v>895</v>
      </c>
      <c r="B198" s="74" t="s">
        <v>896</v>
      </c>
      <c r="C198" s="347" t="s">
        <v>219</v>
      </c>
      <c r="D198" s="89">
        <f>Summary!E224</f>
        <v>30.78</v>
      </c>
      <c r="E198" s="64">
        <v>213.77500000000001</v>
      </c>
      <c r="F198" s="65" t="s">
        <v>897</v>
      </c>
      <c r="G198" s="70" t="s">
        <v>142</v>
      </c>
      <c r="H198" s="105">
        <v>0.125</v>
      </c>
      <c r="I198" s="105" t="s">
        <v>126</v>
      </c>
      <c r="J198" s="71">
        <v>10</v>
      </c>
      <c r="K198" s="72">
        <v>500</v>
      </c>
      <c r="L198" s="68" t="s">
        <v>382</v>
      </c>
      <c r="M198" s="118">
        <v>3.85</v>
      </c>
      <c r="N198" s="6">
        <f t="shared" si="18"/>
        <v>213775000</v>
      </c>
      <c r="O198" s="14">
        <f t="shared" si="19"/>
        <v>21377500</v>
      </c>
      <c r="P198" s="15">
        <f t="shared" si="20"/>
        <v>657999450</v>
      </c>
    </row>
    <row r="199" spans="1:16" ht="14.1" customHeight="1">
      <c r="A199" s="120" t="s">
        <v>898</v>
      </c>
      <c r="B199" s="74" t="s">
        <v>510</v>
      </c>
      <c r="C199" s="347" t="s">
        <v>219</v>
      </c>
      <c r="D199" s="89">
        <f>Summary!E225</f>
        <v>25.66</v>
      </c>
      <c r="E199" s="64">
        <v>124.178</v>
      </c>
      <c r="F199" s="65" t="s">
        <v>122</v>
      </c>
      <c r="G199" s="70" t="s">
        <v>142</v>
      </c>
      <c r="H199" s="69" t="s">
        <v>135</v>
      </c>
      <c r="I199" s="105" t="s">
        <v>126</v>
      </c>
      <c r="J199" s="71">
        <v>10</v>
      </c>
      <c r="K199" s="72">
        <v>500</v>
      </c>
      <c r="L199" s="68" t="s">
        <v>222</v>
      </c>
      <c r="M199" s="118">
        <v>5.93</v>
      </c>
      <c r="N199" s="6">
        <f t="shared" ref="N199" si="21">E199*1000000</f>
        <v>124178000</v>
      </c>
      <c r="O199" s="14">
        <f t="shared" ref="O199" si="22">N199/J199</f>
        <v>12417800</v>
      </c>
      <c r="P199" s="15">
        <f t="shared" si="20"/>
        <v>318640748</v>
      </c>
    </row>
    <row r="200" spans="1:16" ht="14.1" customHeight="1">
      <c r="A200" s="120" t="s">
        <v>3</v>
      </c>
      <c r="B200" s="74" t="s">
        <v>511</v>
      </c>
      <c r="C200" s="347" t="s">
        <v>219</v>
      </c>
      <c r="D200" s="89">
        <f>Summary!E226</f>
        <v>8.4</v>
      </c>
      <c r="E200" s="64">
        <v>30.524000000000001</v>
      </c>
      <c r="F200" s="65" t="s">
        <v>122</v>
      </c>
      <c r="G200" s="65" t="s">
        <v>142</v>
      </c>
      <c r="H200" s="65" t="s">
        <v>142</v>
      </c>
      <c r="I200" s="105" t="s">
        <v>126</v>
      </c>
      <c r="J200" s="71">
        <v>10</v>
      </c>
      <c r="K200" s="72">
        <v>500</v>
      </c>
      <c r="L200" s="68" t="s">
        <v>893</v>
      </c>
      <c r="M200" s="117">
        <v>-23.21</v>
      </c>
      <c r="N200" s="6">
        <f t="shared" si="18"/>
        <v>30524000</v>
      </c>
      <c r="O200" s="14">
        <f t="shared" si="19"/>
        <v>3052400</v>
      </c>
      <c r="P200" s="15">
        <f t="shared" si="20"/>
        <v>25640160</v>
      </c>
    </row>
    <row r="201" spans="1:16" ht="14.1" customHeight="1">
      <c r="A201" s="120" t="s">
        <v>214</v>
      </c>
      <c r="B201" s="74" t="s">
        <v>512</v>
      </c>
      <c r="C201" s="347" t="s">
        <v>219</v>
      </c>
      <c r="D201" s="89">
        <f>Summary!E227</f>
        <v>33.15</v>
      </c>
      <c r="E201" s="64">
        <v>13</v>
      </c>
      <c r="F201" s="65" t="s">
        <v>122</v>
      </c>
      <c r="G201" s="65" t="s">
        <v>142</v>
      </c>
      <c r="H201" s="65" t="s">
        <v>142</v>
      </c>
      <c r="I201" s="105" t="s">
        <v>126</v>
      </c>
      <c r="J201" s="71">
        <v>10</v>
      </c>
      <c r="K201" s="72">
        <v>500</v>
      </c>
      <c r="L201" s="68" t="s">
        <v>166</v>
      </c>
      <c r="M201" s="117">
        <v>0.79</v>
      </c>
      <c r="N201" s="6">
        <f t="shared" si="18"/>
        <v>13000000</v>
      </c>
      <c r="O201" s="14">
        <f t="shared" si="19"/>
        <v>1300000</v>
      </c>
      <c r="P201" s="15">
        <f t="shared" si="20"/>
        <v>43095000</v>
      </c>
    </row>
    <row r="202" spans="1:16" ht="14.1" customHeight="1">
      <c r="A202" s="120" t="s">
        <v>163</v>
      </c>
      <c r="B202" s="74" t="s">
        <v>513</v>
      </c>
      <c r="C202" s="347" t="s">
        <v>219</v>
      </c>
      <c r="D202" s="89">
        <f>Summary!E228</f>
        <v>257.42</v>
      </c>
      <c r="E202" s="64">
        <v>61.875</v>
      </c>
      <c r="F202" s="65" t="s">
        <v>122</v>
      </c>
      <c r="G202" s="96">
        <v>0.6</v>
      </c>
      <c r="H202" s="68" t="s">
        <v>124</v>
      </c>
      <c r="I202" s="105" t="s">
        <v>126</v>
      </c>
      <c r="J202" s="71">
        <v>10</v>
      </c>
      <c r="K202" s="72">
        <v>100</v>
      </c>
      <c r="L202" s="68" t="s">
        <v>222</v>
      </c>
      <c r="M202" s="118">
        <v>21.29</v>
      </c>
      <c r="N202" s="6">
        <f t="shared" si="18"/>
        <v>61875000</v>
      </c>
      <c r="O202" s="14">
        <f t="shared" si="19"/>
        <v>6187500</v>
      </c>
      <c r="P202" s="15">
        <f t="shared" si="20"/>
        <v>1592786250</v>
      </c>
    </row>
    <row r="203" spans="1:16" ht="14.1" customHeight="1">
      <c r="A203" s="120" t="s">
        <v>61</v>
      </c>
      <c r="B203" s="74" t="s">
        <v>514</v>
      </c>
      <c r="C203" s="347" t="s">
        <v>219</v>
      </c>
      <c r="D203" s="89">
        <f>Summary!E229</f>
        <v>114.45</v>
      </c>
      <c r="E203" s="64">
        <v>234.375</v>
      </c>
      <c r="F203" s="65" t="s">
        <v>122</v>
      </c>
      <c r="G203" s="69" t="s">
        <v>139</v>
      </c>
      <c r="H203" s="68" t="s">
        <v>161</v>
      </c>
      <c r="I203" s="105" t="s">
        <v>126</v>
      </c>
      <c r="J203" s="71">
        <v>10</v>
      </c>
      <c r="K203" s="72">
        <v>500</v>
      </c>
      <c r="L203" s="68" t="s">
        <v>173</v>
      </c>
      <c r="M203" s="117">
        <v>27.68</v>
      </c>
      <c r="N203" s="6">
        <f t="shared" si="18"/>
        <v>234375000</v>
      </c>
      <c r="O203" s="14">
        <f t="shared" si="19"/>
        <v>23437500</v>
      </c>
      <c r="P203" s="15">
        <f t="shared" si="20"/>
        <v>2682421875</v>
      </c>
    </row>
    <row r="204" spans="1:16" ht="14.1" customHeight="1">
      <c r="A204" s="120" t="s">
        <v>215</v>
      </c>
      <c r="B204" s="74" t="s">
        <v>515</v>
      </c>
      <c r="C204" s="347" t="s">
        <v>219</v>
      </c>
      <c r="D204" s="89">
        <f>Summary!E230</f>
        <v>11.5</v>
      </c>
      <c r="E204" s="64">
        <v>266.39999999999998</v>
      </c>
      <c r="F204" s="65" t="s">
        <v>122</v>
      </c>
      <c r="G204" s="70" t="s">
        <v>142</v>
      </c>
      <c r="H204" s="68" t="s">
        <v>135</v>
      </c>
      <c r="I204" s="105" t="s">
        <v>126</v>
      </c>
      <c r="J204" s="71">
        <v>10</v>
      </c>
      <c r="K204" s="72">
        <v>500</v>
      </c>
      <c r="L204" s="68" t="s">
        <v>223</v>
      </c>
      <c r="M204" s="117">
        <v>1.07</v>
      </c>
      <c r="N204" s="6">
        <f t="shared" si="18"/>
        <v>266399999.99999997</v>
      </c>
      <c r="O204" s="14">
        <f t="shared" si="19"/>
        <v>26639999.999999996</v>
      </c>
      <c r="P204" s="15">
        <f t="shared" si="20"/>
        <v>306359999.99999994</v>
      </c>
    </row>
    <row r="205" spans="1:16" ht="14.1" customHeight="1">
      <c r="A205" s="120" t="s">
        <v>254</v>
      </c>
      <c r="B205" s="74" t="s">
        <v>516</v>
      </c>
      <c r="C205" s="347" t="s">
        <v>219</v>
      </c>
      <c r="D205" s="89">
        <f>Summary!E231</f>
        <v>14.03</v>
      </c>
      <c r="E205" s="64">
        <v>208</v>
      </c>
      <c r="F205" s="65" t="s">
        <v>122</v>
      </c>
      <c r="G205" s="70" t="s">
        <v>142</v>
      </c>
      <c r="H205" s="68" t="s">
        <v>135</v>
      </c>
      <c r="I205" s="105" t="s">
        <v>126</v>
      </c>
      <c r="J205" s="71">
        <v>10</v>
      </c>
      <c r="K205" s="72">
        <v>500</v>
      </c>
      <c r="L205" s="68" t="s">
        <v>245</v>
      </c>
      <c r="M205" s="118">
        <v>8.02</v>
      </c>
      <c r="N205" s="6">
        <f t="shared" si="18"/>
        <v>208000000</v>
      </c>
      <c r="O205" s="18">
        <f t="shared" si="19"/>
        <v>20800000</v>
      </c>
      <c r="P205" s="15">
        <f t="shared" si="20"/>
        <v>291824000</v>
      </c>
    </row>
    <row r="206" spans="1:16" ht="14.1" customHeight="1">
      <c r="A206" s="120" t="s">
        <v>762</v>
      </c>
      <c r="B206" s="74" t="s">
        <v>517</v>
      </c>
      <c r="C206" s="347" t="s">
        <v>219</v>
      </c>
      <c r="D206" s="89">
        <f>Summary!E232</f>
        <v>18.5</v>
      </c>
      <c r="E206" s="64">
        <v>168</v>
      </c>
      <c r="F206" s="65" t="s">
        <v>122</v>
      </c>
      <c r="G206" s="69" t="s">
        <v>130</v>
      </c>
      <c r="H206" s="105">
        <v>0.22500000000000001</v>
      </c>
      <c r="I206" s="105" t="s">
        <v>126</v>
      </c>
      <c r="J206" s="71">
        <v>10</v>
      </c>
      <c r="K206" s="72">
        <v>500</v>
      </c>
      <c r="L206" s="68" t="s">
        <v>245</v>
      </c>
      <c r="M206" s="117">
        <v>7.52</v>
      </c>
      <c r="N206" s="6">
        <f t="shared" si="18"/>
        <v>168000000</v>
      </c>
      <c r="O206" s="14">
        <f t="shared" si="19"/>
        <v>16800000</v>
      </c>
      <c r="P206" s="15">
        <f t="shared" si="20"/>
        <v>310800000</v>
      </c>
    </row>
    <row r="207" spans="1:16" ht="14.1" customHeight="1">
      <c r="A207" s="120" t="s">
        <v>27</v>
      </c>
      <c r="B207" s="74" t="s">
        <v>519</v>
      </c>
      <c r="C207" s="347" t="s">
        <v>219</v>
      </c>
      <c r="D207" s="89">
        <f>Summary!E234</f>
        <v>20.57</v>
      </c>
      <c r="E207" s="64">
        <v>264.12900000000002</v>
      </c>
      <c r="F207" s="65" t="s">
        <v>122</v>
      </c>
      <c r="G207" s="69" t="s">
        <v>141</v>
      </c>
      <c r="H207" s="69" t="s">
        <v>141</v>
      </c>
      <c r="I207" s="105" t="s">
        <v>126</v>
      </c>
      <c r="J207" s="71">
        <v>10</v>
      </c>
      <c r="K207" s="72">
        <v>500</v>
      </c>
      <c r="L207" s="68" t="s">
        <v>217</v>
      </c>
      <c r="M207" s="117">
        <v>8.11</v>
      </c>
      <c r="N207" s="6">
        <f t="shared" si="18"/>
        <v>264129000.00000003</v>
      </c>
      <c r="O207" s="14">
        <f t="shared" si="19"/>
        <v>26412900.000000004</v>
      </c>
      <c r="P207" s="15">
        <f t="shared" si="20"/>
        <v>543313353.00000012</v>
      </c>
    </row>
    <row r="208" spans="1:16" ht="14.1" customHeight="1">
      <c r="A208" s="120" t="s">
        <v>180</v>
      </c>
      <c r="B208" s="74" t="s">
        <v>520</v>
      </c>
      <c r="C208" s="347" t="s">
        <v>219</v>
      </c>
      <c r="D208" s="89">
        <f>Summary!E235</f>
        <v>49.35</v>
      </c>
      <c r="E208" s="64">
        <v>68.75</v>
      </c>
      <c r="F208" s="65" t="s">
        <v>122</v>
      </c>
      <c r="G208" s="69" t="s">
        <v>340</v>
      </c>
      <c r="H208" s="68" t="s">
        <v>138</v>
      </c>
      <c r="I208" s="105" t="s">
        <v>126</v>
      </c>
      <c r="J208" s="71">
        <v>10</v>
      </c>
      <c r="K208" s="72">
        <v>500</v>
      </c>
      <c r="L208" s="68" t="s">
        <v>894</v>
      </c>
      <c r="M208" s="118">
        <v>8.1199999999999992</v>
      </c>
      <c r="N208" s="6">
        <f t="shared" si="18"/>
        <v>68750000</v>
      </c>
      <c r="O208" s="14">
        <f t="shared" si="19"/>
        <v>6875000</v>
      </c>
      <c r="P208" s="15">
        <f t="shared" si="20"/>
        <v>339281250</v>
      </c>
    </row>
    <row r="209" spans="1:16" ht="14.1" customHeight="1">
      <c r="A209" s="120" t="s">
        <v>33</v>
      </c>
      <c r="B209" s="74" t="s">
        <v>521</v>
      </c>
      <c r="C209" s="347" t="s">
        <v>219</v>
      </c>
      <c r="D209" s="89">
        <f>Summary!E236</f>
        <v>8.08</v>
      </c>
      <c r="E209" s="64">
        <v>298.40600000000001</v>
      </c>
      <c r="F209" s="65" t="s">
        <v>122</v>
      </c>
      <c r="G209" s="65" t="s">
        <v>142</v>
      </c>
      <c r="H209" s="65" t="s">
        <v>142</v>
      </c>
      <c r="I209" s="105" t="s">
        <v>126</v>
      </c>
      <c r="J209" s="71">
        <v>10</v>
      </c>
      <c r="K209" s="72">
        <v>500</v>
      </c>
      <c r="L209" s="68" t="s">
        <v>4</v>
      </c>
      <c r="M209" s="117">
        <v>5.66</v>
      </c>
      <c r="N209" s="6">
        <f t="shared" si="18"/>
        <v>298406000</v>
      </c>
      <c r="O209" s="14">
        <f t="shared" si="19"/>
        <v>29840600</v>
      </c>
      <c r="P209" s="15">
        <f t="shared" si="20"/>
        <v>241112048</v>
      </c>
    </row>
    <row r="210" spans="1:16" ht="16.5" customHeight="1">
      <c r="A210" s="389"/>
      <c r="B210" s="717"/>
      <c r="C210" s="7"/>
      <c r="D210" s="6" t="s">
        <v>77</v>
      </c>
      <c r="E210" s="20"/>
      <c r="F210" s="5"/>
      <c r="G210" s="5"/>
      <c r="H210" s="5"/>
      <c r="I210" s="5"/>
      <c r="J210" s="5"/>
      <c r="K210" s="78" t="s">
        <v>77</v>
      </c>
      <c r="L210" s="5"/>
      <c r="M210" s="10"/>
      <c r="N210" s="5"/>
    </row>
    <row r="211" spans="1:16" ht="14.1" customHeight="1">
      <c r="A211" s="36" t="s">
        <v>84</v>
      </c>
      <c r="B211" s="370"/>
      <c r="C211" s="4"/>
      <c r="D211" s="6" t="s">
        <v>77</v>
      </c>
      <c r="E211" s="20">
        <f>SUM(E194:E209)</f>
        <v>2335.029</v>
      </c>
      <c r="F211" s="5"/>
      <c r="G211" s="5"/>
      <c r="H211" s="5"/>
      <c r="I211" s="5"/>
      <c r="J211" s="5"/>
      <c r="K211" s="78" t="s">
        <v>77</v>
      </c>
      <c r="L211" s="5"/>
      <c r="M211" s="10"/>
      <c r="N211" s="5"/>
      <c r="P211" s="24"/>
    </row>
    <row r="212" spans="1:16" ht="14.1" customHeight="1">
      <c r="A212" s="389"/>
      <c r="B212" s="717"/>
      <c r="C212" s="7"/>
      <c r="D212" s="6" t="s">
        <v>77</v>
      </c>
      <c r="E212" s="20"/>
      <c r="F212" s="5"/>
      <c r="G212" s="5"/>
      <c r="H212" s="5"/>
      <c r="I212" s="5"/>
      <c r="J212" s="5"/>
      <c r="K212" s="78" t="s">
        <v>77</v>
      </c>
      <c r="L212" s="5"/>
      <c r="M212" s="10"/>
      <c r="N212" s="5"/>
    </row>
    <row r="213" spans="1:16" ht="14.1" customHeight="1">
      <c r="A213" s="120" t="s">
        <v>23</v>
      </c>
      <c r="B213" s="74" t="s">
        <v>522</v>
      </c>
      <c r="C213" s="347" t="s">
        <v>219</v>
      </c>
      <c r="D213" s="89">
        <f>Summary!E240</f>
        <v>18.55</v>
      </c>
      <c r="E213" s="64">
        <v>144.083</v>
      </c>
      <c r="F213" s="65" t="s">
        <v>122</v>
      </c>
      <c r="G213" s="105">
        <v>0.125</v>
      </c>
      <c r="H213" s="105">
        <v>0.125</v>
      </c>
      <c r="I213" s="105" t="s">
        <v>126</v>
      </c>
      <c r="J213" s="71">
        <v>10</v>
      </c>
      <c r="K213" s="72">
        <v>500</v>
      </c>
      <c r="L213" s="68" t="s">
        <v>223</v>
      </c>
      <c r="M213" s="117">
        <v>6.68</v>
      </c>
      <c r="N213" s="6">
        <f t="shared" ref="N213:N225" si="23">E213*1000000</f>
        <v>144083000</v>
      </c>
      <c r="O213" s="14">
        <f t="shared" ref="O213:O225" si="24">N213/J213</f>
        <v>14408300</v>
      </c>
      <c r="P213" s="15">
        <f t="shared" ref="P213:P225" si="25">D213*O213</f>
        <v>267273965</v>
      </c>
    </row>
    <row r="214" spans="1:16" ht="15.75" customHeight="1">
      <c r="A214" s="120" t="s">
        <v>68</v>
      </c>
      <c r="B214" s="74" t="s">
        <v>524</v>
      </c>
      <c r="C214" s="347" t="s">
        <v>219</v>
      </c>
      <c r="D214" s="89">
        <f>Summary!E242</f>
        <v>257.01</v>
      </c>
      <c r="E214" s="64">
        <v>30</v>
      </c>
      <c r="F214" s="65" t="s">
        <v>122</v>
      </c>
      <c r="G214" s="96">
        <v>3</v>
      </c>
      <c r="H214" s="69" t="s">
        <v>195</v>
      </c>
      <c r="I214" s="105" t="s">
        <v>126</v>
      </c>
      <c r="J214" s="71">
        <v>10</v>
      </c>
      <c r="K214" s="72">
        <v>100</v>
      </c>
      <c r="L214" s="68" t="s">
        <v>222</v>
      </c>
      <c r="M214" s="121">
        <v>102.16</v>
      </c>
      <c r="N214" s="6">
        <f t="shared" si="23"/>
        <v>30000000</v>
      </c>
      <c r="O214" s="14">
        <f t="shared" si="24"/>
        <v>3000000</v>
      </c>
      <c r="P214" s="15">
        <f t="shared" si="25"/>
        <v>771030000</v>
      </c>
    </row>
    <row r="215" spans="1:16" ht="15.75" customHeight="1">
      <c r="A215" s="120" t="s">
        <v>67</v>
      </c>
      <c r="B215" s="74" t="s">
        <v>525</v>
      </c>
      <c r="C215" s="347" t="s">
        <v>219</v>
      </c>
      <c r="D215" s="89">
        <f>Summary!E243</f>
        <v>104.61</v>
      </c>
      <c r="E215" s="64">
        <v>64.319999999999993</v>
      </c>
      <c r="F215" s="65" t="s">
        <v>122</v>
      </c>
      <c r="G215" s="96">
        <v>0.75</v>
      </c>
      <c r="H215" s="96">
        <v>0.5</v>
      </c>
      <c r="I215" s="105" t="s">
        <v>126</v>
      </c>
      <c r="J215" s="71">
        <v>10</v>
      </c>
      <c r="K215" s="72">
        <v>500</v>
      </c>
      <c r="L215" s="68" t="s">
        <v>222</v>
      </c>
      <c r="M215" s="117">
        <v>44.04</v>
      </c>
      <c r="N215" s="6">
        <f t="shared" si="23"/>
        <v>64319999.999999993</v>
      </c>
      <c r="O215" s="14">
        <f t="shared" si="24"/>
        <v>6431999.9999999991</v>
      </c>
      <c r="P215" s="15">
        <f t="shared" si="25"/>
        <v>672851519.99999988</v>
      </c>
    </row>
    <row r="216" spans="1:16" ht="14.1" customHeight="1">
      <c r="A216" s="120" t="s">
        <v>328</v>
      </c>
      <c r="B216" s="74" t="s">
        <v>526</v>
      </c>
      <c r="C216" s="347" t="s">
        <v>219</v>
      </c>
      <c r="D216" s="89">
        <f>Summary!E244</f>
        <v>15</v>
      </c>
      <c r="E216" s="64">
        <v>492.09899999999999</v>
      </c>
      <c r="F216" s="65" t="s">
        <v>122</v>
      </c>
      <c r="G216" s="70" t="s">
        <v>142</v>
      </c>
      <c r="H216" s="70" t="s">
        <v>142</v>
      </c>
      <c r="I216" s="105" t="s">
        <v>126</v>
      </c>
      <c r="J216" s="71">
        <v>10</v>
      </c>
      <c r="K216" s="72">
        <v>500</v>
      </c>
      <c r="L216" s="68" t="s">
        <v>222</v>
      </c>
      <c r="M216" s="117">
        <v>-2.38</v>
      </c>
      <c r="N216" s="6">
        <f t="shared" ref="N216" si="26">E216*1000000</f>
        <v>492099000</v>
      </c>
      <c r="O216" s="14">
        <f t="shared" si="24"/>
        <v>49209900</v>
      </c>
      <c r="P216" s="15">
        <f t="shared" si="25"/>
        <v>738148500</v>
      </c>
    </row>
    <row r="217" spans="1:16" ht="14.1" customHeight="1">
      <c r="A217" s="120" t="s">
        <v>62</v>
      </c>
      <c r="B217" s="74" t="s">
        <v>527</v>
      </c>
      <c r="C217" s="347" t="s">
        <v>219</v>
      </c>
      <c r="D217" s="89">
        <f>Summary!E245</f>
        <v>65.62</v>
      </c>
      <c r="E217" s="64">
        <v>100</v>
      </c>
      <c r="F217" s="65" t="s">
        <v>122</v>
      </c>
      <c r="G217" s="69" t="s">
        <v>161</v>
      </c>
      <c r="H217" s="96">
        <v>0.5</v>
      </c>
      <c r="I217" s="105" t="s">
        <v>126</v>
      </c>
      <c r="J217" s="71">
        <v>10</v>
      </c>
      <c r="K217" s="72">
        <v>500</v>
      </c>
      <c r="L217" s="68" t="s">
        <v>222</v>
      </c>
      <c r="M217" s="117">
        <v>29.9</v>
      </c>
      <c r="N217" s="6">
        <f t="shared" si="23"/>
        <v>100000000</v>
      </c>
      <c r="O217" s="14">
        <f t="shared" si="24"/>
        <v>10000000</v>
      </c>
      <c r="P217" s="15">
        <f t="shared" si="25"/>
        <v>656200000</v>
      </c>
    </row>
    <row r="218" spans="1:16" ht="14.1" customHeight="1">
      <c r="A218" s="120" t="s">
        <v>364</v>
      </c>
      <c r="B218" s="74" t="s">
        <v>529</v>
      </c>
      <c r="C218" s="347" t="s">
        <v>219</v>
      </c>
      <c r="D218" s="89">
        <f>Summary!E247</f>
        <v>5.9</v>
      </c>
      <c r="E218" s="64">
        <v>32.25</v>
      </c>
      <c r="F218" s="65" t="s">
        <v>122</v>
      </c>
      <c r="G218" s="65" t="s">
        <v>142</v>
      </c>
      <c r="H218" s="68" t="s">
        <v>149</v>
      </c>
      <c r="I218" s="105" t="s">
        <v>126</v>
      </c>
      <c r="J218" s="71">
        <v>10</v>
      </c>
      <c r="K218" s="72">
        <v>500</v>
      </c>
      <c r="L218" s="68" t="s">
        <v>162</v>
      </c>
      <c r="M218" s="117">
        <v>2.12</v>
      </c>
      <c r="N218" s="6">
        <f t="shared" si="23"/>
        <v>32250000</v>
      </c>
      <c r="O218" s="14">
        <f t="shared" si="24"/>
        <v>3225000</v>
      </c>
      <c r="P218" s="15">
        <f t="shared" si="25"/>
        <v>19027500</v>
      </c>
    </row>
    <row r="219" spans="1:16" ht="14.1" customHeight="1">
      <c r="A219" s="120" t="s">
        <v>76</v>
      </c>
      <c r="B219" s="74" t="s">
        <v>530</v>
      </c>
      <c r="C219" s="347" t="s">
        <v>219</v>
      </c>
      <c r="D219" s="89">
        <f>Summary!E248</f>
        <v>3.75</v>
      </c>
      <c r="E219" s="64">
        <v>324.91199999999998</v>
      </c>
      <c r="F219" s="65" t="s">
        <v>122</v>
      </c>
      <c r="G219" s="65" t="s">
        <v>142</v>
      </c>
      <c r="H219" s="68" t="s">
        <v>126</v>
      </c>
      <c r="I219" s="105" t="s">
        <v>126</v>
      </c>
      <c r="J219" s="71">
        <v>10</v>
      </c>
      <c r="K219" s="72">
        <v>500</v>
      </c>
      <c r="L219" s="68" t="s">
        <v>209</v>
      </c>
      <c r="M219" s="117">
        <v>-3.5</v>
      </c>
      <c r="N219" s="6">
        <f t="shared" si="23"/>
        <v>324912000</v>
      </c>
      <c r="O219" s="18">
        <f t="shared" si="24"/>
        <v>32491200</v>
      </c>
      <c r="P219" s="15">
        <f t="shared" si="25"/>
        <v>121842000</v>
      </c>
    </row>
    <row r="220" spans="1:16" ht="14.1" customHeight="1">
      <c r="A220" s="120" t="s">
        <v>329</v>
      </c>
      <c r="B220" s="74" t="s">
        <v>531</v>
      </c>
      <c r="C220" s="347" t="s">
        <v>219</v>
      </c>
      <c r="D220" s="89">
        <f>Summary!E249</f>
        <v>2.97</v>
      </c>
      <c r="E220" s="64">
        <v>303.02600000000001</v>
      </c>
      <c r="F220" s="65" t="s">
        <v>122</v>
      </c>
      <c r="G220" s="65" t="s">
        <v>142</v>
      </c>
      <c r="H220" s="65" t="s">
        <v>142</v>
      </c>
      <c r="I220" s="105" t="s">
        <v>126</v>
      </c>
      <c r="J220" s="71">
        <v>10</v>
      </c>
      <c r="K220" s="72">
        <v>500</v>
      </c>
      <c r="L220" s="68" t="s">
        <v>4</v>
      </c>
      <c r="M220" s="117">
        <v>-0.43</v>
      </c>
      <c r="N220" s="6">
        <f t="shared" si="23"/>
        <v>303026000</v>
      </c>
      <c r="O220" s="18">
        <f t="shared" si="24"/>
        <v>30302600</v>
      </c>
      <c r="P220" s="15">
        <f t="shared" si="25"/>
        <v>89998722</v>
      </c>
    </row>
    <row r="221" spans="1:16" ht="14.1" customHeight="1">
      <c r="A221" s="120" t="s">
        <v>253</v>
      </c>
      <c r="B221" s="74" t="s">
        <v>532</v>
      </c>
      <c r="C221" s="347" t="s">
        <v>219</v>
      </c>
      <c r="D221" s="89">
        <f>Summary!E250</f>
        <v>15.31</v>
      </c>
      <c r="E221" s="64">
        <v>2455.2620000000002</v>
      </c>
      <c r="F221" s="65" t="s">
        <v>122</v>
      </c>
      <c r="G221" s="65" t="s">
        <v>142</v>
      </c>
      <c r="H221" s="65" t="s">
        <v>142</v>
      </c>
      <c r="I221" s="105" t="s">
        <v>126</v>
      </c>
      <c r="J221" s="71">
        <v>10</v>
      </c>
      <c r="K221" s="72">
        <v>500</v>
      </c>
      <c r="L221" s="68" t="s">
        <v>223</v>
      </c>
      <c r="M221" s="117">
        <v>0.47</v>
      </c>
      <c r="N221" s="6">
        <f t="shared" si="23"/>
        <v>2455262000</v>
      </c>
      <c r="O221" s="14">
        <f t="shared" si="24"/>
        <v>245526200</v>
      </c>
      <c r="P221" s="15">
        <f t="shared" si="25"/>
        <v>3759006122</v>
      </c>
    </row>
    <row r="222" spans="1:16" ht="14.1" customHeight="1">
      <c r="A222" s="120" t="s">
        <v>308</v>
      </c>
      <c r="B222" s="74" t="s">
        <v>533</v>
      </c>
      <c r="C222" s="347" t="s">
        <v>219</v>
      </c>
      <c r="D222" s="89">
        <f>Summary!E251</f>
        <v>10.75</v>
      </c>
      <c r="E222" s="64">
        <v>509.11</v>
      </c>
      <c r="F222" s="65" t="s">
        <v>122</v>
      </c>
      <c r="G222" s="65" t="s">
        <v>142</v>
      </c>
      <c r="H222" s="65" t="s">
        <v>142</v>
      </c>
      <c r="I222" s="105" t="s">
        <v>126</v>
      </c>
      <c r="J222" s="71">
        <v>10</v>
      </c>
      <c r="K222" s="72">
        <v>500</v>
      </c>
      <c r="L222" s="68" t="s">
        <v>245</v>
      </c>
      <c r="M222" s="121">
        <v>12.36</v>
      </c>
      <c r="N222" s="6">
        <f t="shared" si="23"/>
        <v>509110000</v>
      </c>
      <c r="O222" s="14">
        <f t="shared" si="24"/>
        <v>50911000</v>
      </c>
      <c r="P222" s="15">
        <f t="shared" si="25"/>
        <v>547293250</v>
      </c>
    </row>
    <row r="223" spans="1:16" ht="14.1" customHeight="1">
      <c r="A223" s="120" t="s">
        <v>164</v>
      </c>
      <c r="B223" s="74" t="s">
        <v>534</v>
      </c>
      <c r="C223" s="347" t="s">
        <v>219</v>
      </c>
      <c r="D223" s="89">
        <f>Summary!E252</f>
        <v>26.2</v>
      </c>
      <c r="E223" s="64">
        <v>600</v>
      </c>
      <c r="F223" s="65" t="s">
        <v>122</v>
      </c>
      <c r="G223" s="69" t="s">
        <v>189</v>
      </c>
      <c r="H223" s="69" t="s">
        <v>189</v>
      </c>
      <c r="I223" s="105" t="s">
        <v>126</v>
      </c>
      <c r="J223" s="71">
        <v>10</v>
      </c>
      <c r="K223" s="72">
        <v>500</v>
      </c>
      <c r="L223" s="68" t="s">
        <v>766</v>
      </c>
      <c r="M223" s="117">
        <v>13.92</v>
      </c>
      <c r="N223" s="6">
        <f t="shared" si="23"/>
        <v>600000000</v>
      </c>
      <c r="O223" s="14">
        <f t="shared" si="24"/>
        <v>60000000</v>
      </c>
      <c r="P223" s="15">
        <f t="shared" si="25"/>
        <v>1572000000</v>
      </c>
    </row>
    <row r="224" spans="1:16" ht="14.1" customHeight="1">
      <c r="A224" s="120" t="s">
        <v>63</v>
      </c>
      <c r="B224" s="74" t="s">
        <v>42</v>
      </c>
      <c r="C224" s="347" t="s">
        <v>219</v>
      </c>
      <c r="D224" s="89">
        <f>Summary!E253</f>
        <v>62.38</v>
      </c>
      <c r="E224" s="64">
        <v>3515.998</v>
      </c>
      <c r="F224" s="65" t="s">
        <v>122</v>
      </c>
      <c r="G224" s="69" t="s">
        <v>365</v>
      </c>
      <c r="H224" s="68" t="s">
        <v>129</v>
      </c>
      <c r="I224" s="105" t="s">
        <v>126</v>
      </c>
      <c r="J224" s="71">
        <v>10</v>
      </c>
      <c r="K224" s="72">
        <v>500</v>
      </c>
      <c r="L224" s="68" t="s">
        <v>223</v>
      </c>
      <c r="M224" s="117">
        <v>10.039999999999999</v>
      </c>
      <c r="N224" s="6">
        <f t="shared" si="23"/>
        <v>3515998000</v>
      </c>
      <c r="O224" s="14">
        <f t="shared" si="24"/>
        <v>351599800</v>
      </c>
      <c r="P224" s="15">
        <f t="shared" si="25"/>
        <v>21932795524</v>
      </c>
    </row>
    <row r="225" spans="1:16" ht="14.1" customHeight="1">
      <c r="A225" s="120" t="s">
        <v>165</v>
      </c>
      <c r="B225" s="74" t="s">
        <v>535</v>
      </c>
      <c r="C225" s="347" t="s">
        <v>219</v>
      </c>
      <c r="D225" s="89">
        <f>Summary!E254</f>
        <v>164.5</v>
      </c>
      <c r="E225" s="95">
        <v>196.875</v>
      </c>
      <c r="F225" s="65" t="s">
        <v>122</v>
      </c>
      <c r="G225" s="96">
        <v>0.5</v>
      </c>
      <c r="H225" s="96">
        <v>0.5</v>
      </c>
      <c r="I225" s="105" t="s">
        <v>126</v>
      </c>
      <c r="J225" s="71">
        <v>10</v>
      </c>
      <c r="K225" s="72">
        <v>100</v>
      </c>
      <c r="L225" s="68" t="s">
        <v>220</v>
      </c>
      <c r="M225" s="117">
        <v>44.03</v>
      </c>
      <c r="N225" s="6">
        <f t="shared" si="23"/>
        <v>196875000</v>
      </c>
      <c r="O225" s="14">
        <f t="shared" si="24"/>
        <v>19687500</v>
      </c>
      <c r="P225" s="15">
        <f t="shared" si="25"/>
        <v>3238593750</v>
      </c>
    </row>
    <row r="226" spans="1:16" ht="14.1" customHeight="1">
      <c r="A226" s="361"/>
      <c r="B226" s="367"/>
      <c r="C226" s="350"/>
      <c r="D226" s="6" t="s">
        <v>77</v>
      </c>
      <c r="E226" s="20" t="s">
        <v>77</v>
      </c>
      <c r="F226" s="652"/>
      <c r="G226" s="5"/>
      <c r="H226" s="5"/>
      <c r="I226" s="5"/>
      <c r="J226" s="18"/>
      <c r="K226" s="78"/>
      <c r="L226" s="11"/>
      <c r="M226" s="12"/>
      <c r="N226" s="6"/>
      <c r="O226" s="14"/>
    </row>
    <row r="227" spans="1:16" ht="14.1" customHeight="1">
      <c r="A227" s="36" t="s">
        <v>85</v>
      </c>
      <c r="B227" s="370"/>
      <c r="C227" s="4"/>
      <c r="D227" s="6" t="s">
        <v>77</v>
      </c>
      <c r="E227" s="20">
        <f>SUM(E213:E225)</f>
        <v>8767.9349999999995</v>
      </c>
      <c r="F227" s="5"/>
      <c r="G227" s="5"/>
      <c r="H227" s="5"/>
      <c r="I227" s="5"/>
      <c r="J227" s="5"/>
      <c r="K227" s="78" t="s">
        <v>77</v>
      </c>
      <c r="L227" s="5"/>
      <c r="M227" s="10"/>
      <c r="N227" s="5"/>
      <c r="P227" s="24"/>
    </row>
    <row r="228" spans="1:16" ht="14.1" customHeight="1" thickBot="1">
      <c r="A228" s="387"/>
      <c r="B228" s="719"/>
      <c r="C228" s="62"/>
      <c r="D228" s="139" t="s">
        <v>77</v>
      </c>
      <c r="E228" s="56"/>
      <c r="F228" s="25"/>
      <c r="G228" s="25"/>
      <c r="H228" s="25"/>
      <c r="I228" s="25"/>
      <c r="J228" s="25"/>
      <c r="K228" s="141" t="s">
        <v>77</v>
      </c>
      <c r="L228" s="25"/>
      <c r="M228" s="34"/>
      <c r="N228" s="5"/>
    </row>
    <row r="229" spans="1:16" ht="14.1" customHeight="1">
      <c r="A229" s="388" t="s">
        <v>1236</v>
      </c>
      <c r="B229" s="713" t="s">
        <v>538</v>
      </c>
      <c r="C229" s="349" t="s">
        <v>219</v>
      </c>
      <c r="D229" s="681">
        <f>Summary!E260</f>
        <v>47.5</v>
      </c>
      <c r="E229" s="124">
        <v>76.05</v>
      </c>
      <c r="F229" s="125" t="s">
        <v>122</v>
      </c>
      <c r="G229" s="129" t="s">
        <v>123</v>
      </c>
      <c r="H229" s="129" t="s">
        <v>140</v>
      </c>
      <c r="I229" s="129" t="s">
        <v>126</v>
      </c>
      <c r="J229" s="130">
        <v>10</v>
      </c>
      <c r="K229" s="131">
        <v>500</v>
      </c>
      <c r="L229" s="127" t="s">
        <v>162</v>
      </c>
      <c r="M229" s="675">
        <v>18.04</v>
      </c>
      <c r="N229" s="6">
        <f>E229*1000000</f>
        <v>76050000</v>
      </c>
      <c r="O229" s="14">
        <f>N229/J229</f>
        <v>7605000</v>
      </c>
      <c r="P229" s="15">
        <f>D229*O229</f>
        <v>361237500</v>
      </c>
    </row>
    <row r="230" spans="1:16" ht="14.1" customHeight="1">
      <c r="A230" s="389"/>
      <c r="B230" s="717"/>
      <c r="C230" s="7"/>
      <c r="D230" s="6" t="s">
        <v>77</v>
      </c>
      <c r="E230" s="20"/>
      <c r="F230" s="5"/>
      <c r="G230" s="5"/>
      <c r="H230" s="5"/>
      <c r="I230" s="5"/>
      <c r="J230" s="5"/>
      <c r="K230" s="78" t="s">
        <v>77</v>
      </c>
      <c r="L230" s="5"/>
      <c r="M230" s="10"/>
      <c r="N230" s="5"/>
    </row>
    <row r="231" spans="1:16" ht="14.1" customHeight="1">
      <c r="A231" s="36" t="s">
        <v>88</v>
      </c>
      <c r="B231" s="370"/>
      <c r="C231" s="4"/>
      <c r="D231" s="6" t="s">
        <v>77</v>
      </c>
      <c r="E231" s="20">
        <f>SUM(E229:E230)</f>
        <v>76.05</v>
      </c>
      <c r="F231" s="5"/>
      <c r="G231" s="5"/>
      <c r="H231" s="5"/>
      <c r="I231" s="5"/>
      <c r="J231" s="5"/>
      <c r="K231" s="78" t="s">
        <v>77</v>
      </c>
      <c r="L231" s="5"/>
      <c r="M231" s="10"/>
      <c r="N231" s="5"/>
      <c r="P231" s="24" t="s">
        <v>77</v>
      </c>
    </row>
    <row r="232" spans="1:16" ht="14.1" customHeight="1">
      <c r="A232" s="389"/>
      <c r="B232" s="717"/>
      <c r="C232" s="7"/>
      <c r="D232" s="6" t="s">
        <v>77</v>
      </c>
      <c r="E232" s="20" t="s">
        <v>77</v>
      </c>
      <c r="F232" s="5"/>
      <c r="G232" s="5"/>
      <c r="H232" s="5"/>
      <c r="I232" s="5"/>
      <c r="J232" s="5"/>
      <c r="K232" s="78" t="s">
        <v>77</v>
      </c>
      <c r="L232" s="5"/>
      <c r="M232" s="10"/>
      <c r="N232" s="5"/>
    </row>
    <row r="233" spans="1:16" ht="14.1" customHeight="1">
      <c r="A233" s="120" t="s">
        <v>75</v>
      </c>
      <c r="B233" s="74" t="s">
        <v>539</v>
      </c>
      <c r="C233" s="347" t="s">
        <v>219</v>
      </c>
      <c r="D233" s="89">
        <f>Summary!E264</f>
        <v>2.1800000000000002</v>
      </c>
      <c r="E233" s="64">
        <v>3663.212</v>
      </c>
      <c r="F233" s="65" t="s">
        <v>122</v>
      </c>
      <c r="G233" s="65" t="s">
        <v>142</v>
      </c>
      <c r="H233" s="65" t="s">
        <v>142</v>
      </c>
      <c r="I233" s="68" t="s">
        <v>126</v>
      </c>
      <c r="J233" s="71">
        <v>10</v>
      </c>
      <c r="K233" s="72">
        <v>500</v>
      </c>
      <c r="L233" s="68" t="s">
        <v>166</v>
      </c>
      <c r="M233" s="121">
        <v>-4.1399999999999997</v>
      </c>
      <c r="N233" s="6">
        <f>E233*1000000</f>
        <v>3663212000</v>
      </c>
      <c r="O233" s="14">
        <f>N233/J233</f>
        <v>366321200</v>
      </c>
      <c r="P233" s="15">
        <f>D233*O233</f>
        <v>798580216</v>
      </c>
    </row>
    <row r="234" spans="1:16" ht="14.1" customHeight="1">
      <c r="A234" s="120" t="s">
        <v>1237</v>
      </c>
      <c r="B234" s="74" t="s">
        <v>540</v>
      </c>
      <c r="C234" s="347" t="s">
        <v>219</v>
      </c>
      <c r="D234" s="89">
        <f>Summary!E265</f>
        <v>156</v>
      </c>
      <c r="E234" s="64">
        <v>383.64499999999998</v>
      </c>
      <c r="F234" s="65" t="s">
        <v>122</v>
      </c>
      <c r="G234" s="68" t="s">
        <v>123</v>
      </c>
      <c r="H234" s="68" t="s">
        <v>938</v>
      </c>
      <c r="I234" s="68" t="s">
        <v>126</v>
      </c>
      <c r="J234" s="71">
        <v>10</v>
      </c>
      <c r="K234" s="72">
        <v>500</v>
      </c>
      <c r="L234" s="68" t="s">
        <v>375</v>
      </c>
      <c r="M234" s="118">
        <v>17</v>
      </c>
      <c r="N234" s="6">
        <f>E234*1000000</f>
        <v>383645000</v>
      </c>
      <c r="O234" s="14">
        <f>N234/J234</f>
        <v>38364500</v>
      </c>
      <c r="P234" s="15">
        <f>D234*O234</f>
        <v>5984862000</v>
      </c>
    </row>
    <row r="235" spans="1:16" ht="14.1" customHeight="1">
      <c r="A235" s="120" t="s">
        <v>241</v>
      </c>
      <c r="B235" s="74" t="s">
        <v>542</v>
      </c>
      <c r="C235" s="347" t="s">
        <v>219</v>
      </c>
      <c r="D235" s="89">
        <f>Summary!E267</f>
        <v>19.600000000000001</v>
      </c>
      <c r="E235" s="64">
        <v>560.4</v>
      </c>
      <c r="F235" s="65" t="s">
        <v>122</v>
      </c>
      <c r="G235" s="69" t="s">
        <v>141</v>
      </c>
      <c r="H235" s="70" t="s">
        <v>142</v>
      </c>
      <c r="I235" s="68" t="s">
        <v>126</v>
      </c>
      <c r="J235" s="71">
        <v>10</v>
      </c>
      <c r="K235" s="72">
        <v>500</v>
      </c>
      <c r="L235" s="68" t="s">
        <v>369</v>
      </c>
      <c r="M235" s="118">
        <v>0.33</v>
      </c>
      <c r="N235" s="6">
        <f>E235*1000000</f>
        <v>560400000</v>
      </c>
      <c r="O235" s="14">
        <f>N235/J235</f>
        <v>56040000</v>
      </c>
      <c r="P235" s="15">
        <f>D235*O235</f>
        <v>1098384000</v>
      </c>
    </row>
    <row r="236" spans="1:16" ht="14.1" customHeight="1">
      <c r="A236" s="120" t="s">
        <v>64</v>
      </c>
      <c r="B236" s="74" t="s">
        <v>543</v>
      </c>
      <c r="C236" s="347" t="s">
        <v>219</v>
      </c>
      <c r="D236" s="89">
        <f>Summary!E268</f>
        <v>25.3</v>
      </c>
      <c r="E236" s="64">
        <v>340.685</v>
      </c>
      <c r="F236" s="65" t="s">
        <v>122</v>
      </c>
      <c r="G236" s="68" t="s">
        <v>127</v>
      </c>
      <c r="H236" s="69" t="s">
        <v>135</v>
      </c>
      <c r="I236" s="68" t="s">
        <v>126</v>
      </c>
      <c r="J236" s="71">
        <v>10</v>
      </c>
      <c r="K236" s="72">
        <v>500</v>
      </c>
      <c r="L236" s="68" t="s">
        <v>209</v>
      </c>
      <c r="M236" s="118">
        <v>-1.46</v>
      </c>
      <c r="N236" s="6">
        <f>E236*1000000</f>
        <v>340685000</v>
      </c>
      <c r="O236" s="14">
        <f>N236/J236</f>
        <v>34068500</v>
      </c>
      <c r="P236" s="15">
        <f>D236*O236</f>
        <v>861933050</v>
      </c>
    </row>
    <row r="237" spans="1:16" ht="14.1" customHeight="1">
      <c r="A237" s="389"/>
      <c r="B237" s="717"/>
      <c r="C237" s="7"/>
      <c r="D237" s="6" t="s">
        <v>77</v>
      </c>
      <c r="E237" s="20"/>
      <c r="F237" s="5"/>
      <c r="G237" s="5"/>
      <c r="H237" s="5"/>
      <c r="I237" s="5"/>
      <c r="J237" s="5"/>
      <c r="K237" s="78" t="s">
        <v>77</v>
      </c>
      <c r="L237" s="5"/>
      <c r="M237" s="10"/>
      <c r="N237" s="5"/>
    </row>
    <row r="238" spans="1:16" ht="14.1" customHeight="1">
      <c r="A238" s="36" t="s">
        <v>90</v>
      </c>
      <c r="B238" s="370"/>
      <c r="C238" s="4"/>
      <c r="D238" s="6" t="s">
        <v>77</v>
      </c>
      <c r="E238" s="20">
        <f>SUM(E233:E237)</f>
        <v>4947.942</v>
      </c>
      <c r="F238" s="5"/>
      <c r="G238" s="5"/>
      <c r="H238" s="5"/>
      <c r="I238" s="5"/>
      <c r="J238" s="5"/>
      <c r="K238" s="78" t="s">
        <v>77</v>
      </c>
      <c r="L238" s="5"/>
      <c r="M238" s="10"/>
      <c r="N238" s="5"/>
      <c r="P238" s="24" t="s">
        <v>77</v>
      </c>
    </row>
    <row r="239" spans="1:16" ht="14.1" customHeight="1">
      <c r="A239" s="389"/>
      <c r="B239" s="717"/>
      <c r="C239" s="7"/>
      <c r="D239" s="6" t="s">
        <v>77</v>
      </c>
      <c r="E239" s="20"/>
      <c r="F239" s="5"/>
      <c r="G239" s="5"/>
      <c r="H239" s="5"/>
      <c r="I239" s="5"/>
      <c r="J239" s="5"/>
      <c r="K239" s="78" t="s">
        <v>77</v>
      </c>
      <c r="L239" s="5"/>
      <c r="M239" s="10"/>
      <c r="N239" s="5"/>
    </row>
    <row r="240" spans="1:16" ht="14.1" customHeight="1">
      <c r="A240" s="145" t="s">
        <v>237</v>
      </c>
      <c r="B240" s="709" t="s">
        <v>545</v>
      </c>
      <c r="C240" s="347" t="s">
        <v>219</v>
      </c>
      <c r="D240" s="89">
        <f>Summary!E276</f>
        <v>35.35</v>
      </c>
      <c r="E240" s="64">
        <v>94.5</v>
      </c>
      <c r="F240" s="70" t="s">
        <v>158</v>
      </c>
      <c r="G240" s="65" t="s">
        <v>142</v>
      </c>
      <c r="H240" s="65" t="s">
        <v>142</v>
      </c>
      <c r="I240" s="69" t="s">
        <v>126</v>
      </c>
      <c r="J240" s="86">
        <v>10</v>
      </c>
      <c r="K240" s="72">
        <v>500</v>
      </c>
      <c r="L240" s="86" t="s">
        <v>228</v>
      </c>
      <c r="M240" s="100">
        <v>-23.71</v>
      </c>
      <c r="N240" s="6">
        <f t="shared" ref="N240:N245" si="27">E240*1000000</f>
        <v>94500000</v>
      </c>
      <c r="O240" s="14">
        <f t="shared" ref="O240:O245" si="28">N240/J240</f>
        <v>9450000</v>
      </c>
      <c r="P240" s="15">
        <f t="shared" ref="P240:P245" si="29">D240*O240</f>
        <v>334057500</v>
      </c>
    </row>
    <row r="241" spans="1:16" ht="14.1" customHeight="1">
      <c r="A241" s="120" t="s">
        <v>330</v>
      </c>
      <c r="B241" s="74" t="s">
        <v>546</v>
      </c>
      <c r="C241" s="347" t="s">
        <v>219</v>
      </c>
      <c r="D241" s="89">
        <f>Summary!E277</f>
        <v>9.35</v>
      </c>
      <c r="E241" s="64">
        <v>286.92</v>
      </c>
      <c r="F241" s="65" t="s">
        <v>158</v>
      </c>
      <c r="G241" s="68" t="s">
        <v>135</v>
      </c>
      <c r="H241" s="65" t="s">
        <v>142</v>
      </c>
      <c r="I241" s="69" t="s">
        <v>126</v>
      </c>
      <c r="J241" s="71">
        <v>10</v>
      </c>
      <c r="K241" s="72">
        <v>500</v>
      </c>
      <c r="L241" s="68" t="s">
        <v>366</v>
      </c>
      <c r="M241" s="117">
        <v>4.9000000000000004</v>
      </c>
      <c r="N241" s="6">
        <f t="shared" si="27"/>
        <v>286920000</v>
      </c>
      <c r="O241" s="14">
        <f t="shared" si="28"/>
        <v>28692000</v>
      </c>
      <c r="P241" s="15">
        <f t="shared" si="29"/>
        <v>268270200</v>
      </c>
    </row>
    <row r="242" spans="1:16" ht="14.1" customHeight="1">
      <c r="A242" s="120" t="s">
        <v>1378</v>
      </c>
      <c r="B242" s="74" t="s">
        <v>951</v>
      </c>
      <c r="C242" s="347" t="s">
        <v>219</v>
      </c>
      <c r="D242" s="89">
        <f>Summary!E278</f>
        <v>22.35</v>
      </c>
      <c r="E242" s="64">
        <v>165.17500000000001</v>
      </c>
      <c r="F242" s="65" t="s">
        <v>158</v>
      </c>
      <c r="G242" s="68" t="s">
        <v>125</v>
      </c>
      <c r="H242" s="68" t="s">
        <v>141</v>
      </c>
      <c r="I242" s="69" t="s">
        <v>126</v>
      </c>
      <c r="J242" s="71">
        <v>10</v>
      </c>
      <c r="K242" s="72">
        <v>500</v>
      </c>
      <c r="L242" s="68" t="s">
        <v>349</v>
      </c>
      <c r="M242" s="117">
        <v>2.11</v>
      </c>
      <c r="N242" s="6">
        <f t="shared" si="27"/>
        <v>165175000</v>
      </c>
      <c r="O242" s="14">
        <f t="shared" si="28"/>
        <v>16517500</v>
      </c>
      <c r="P242" s="15">
        <f t="shared" si="29"/>
        <v>369166125</v>
      </c>
    </row>
    <row r="243" spans="1:16" ht="14.1" customHeight="1">
      <c r="A243" s="120" t="s">
        <v>316</v>
      </c>
      <c r="B243" s="74" t="s">
        <v>547</v>
      </c>
      <c r="C243" s="347" t="s">
        <v>219</v>
      </c>
      <c r="D243" s="89">
        <f>Summary!E279</f>
        <v>83.97</v>
      </c>
      <c r="E243" s="64">
        <v>37.5</v>
      </c>
      <c r="F243" s="65" t="s">
        <v>158</v>
      </c>
      <c r="G243" s="65" t="s">
        <v>142</v>
      </c>
      <c r="H243" s="68" t="s">
        <v>126</v>
      </c>
      <c r="I243" s="69" t="s">
        <v>126</v>
      </c>
      <c r="J243" s="71">
        <v>10</v>
      </c>
      <c r="K243" s="72">
        <v>500</v>
      </c>
      <c r="L243" s="68" t="s">
        <v>366</v>
      </c>
      <c r="M243" s="121">
        <v>-51.35</v>
      </c>
      <c r="N243" s="6">
        <f t="shared" si="27"/>
        <v>37500000</v>
      </c>
      <c r="O243" s="14">
        <f t="shared" si="28"/>
        <v>3750000</v>
      </c>
      <c r="P243" s="15">
        <f t="shared" si="29"/>
        <v>314887500</v>
      </c>
    </row>
    <row r="244" spans="1:16" ht="14.1" customHeight="1">
      <c r="A244" s="120" t="s">
        <v>331</v>
      </c>
      <c r="B244" s="74" t="s">
        <v>548</v>
      </c>
      <c r="C244" s="347" t="s">
        <v>219</v>
      </c>
      <c r="D244" s="89">
        <f>Summary!E280</f>
        <v>12.2</v>
      </c>
      <c r="E244" s="64">
        <v>695.23800000000006</v>
      </c>
      <c r="F244" s="65" t="s">
        <v>158</v>
      </c>
      <c r="G244" s="65" t="s">
        <v>142</v>
      </c>
      <c r="H244" s="68" t="s">
        <v>126</v>
      </c>
      <c r="I244" s="69" t="s">
        <v>126</v>
      </c>
      <c r="J244" s="71">
        <v>10</v>
      </c>
      <c r="K244" s="72">
        <v>500</v>
      </c>
      <c r="L244" s="68" t="s">
        <v>382</v>
      </c>
      <c r="M244" s="117">
        <v>-1.17</v>
      </c>
      <c r="N244" s="6">
        <f t="shared" si="27"/>
        <v>695238000</v>
      </c>
      <c r="O244" s="14">
        <f t="shared" si="28"/>
        <v>69523800</v>
      </c>
      <c r="P244" s="15">
        <f t="shared" si="29"/>
        <v>848190360</v>
      </c>
    </row>
    <row r="245" spans="1:16" ht="14.1" customHeight="1">
      <c r="A245" s="120" t="s">
        <v>7</v>
      </c>
      <c r="B245" s="74" t="s">
        <v>549</v>
      </c>
      <c r="C245" s="347" t="s">
        <v>219</v>
      </c>
      <c r="D245" s="89">
        <f>Summary!E281</f>
        <v>9.75</v>
      </c>
      <c r="E245" s="64">
        <v>104.25</v>
      </c>
      <c r="F245" s="65" t="s">
        <v>158</v>
      </c>
      <c r="G245" s="65" t="s">
        <v>142</v>
      </c>
      <c r="H245" s="68" t="s">
        <v>126</v>
      </c>
      <c r="I245" s="69" t="s">
        <v>126</v>
      </c>
      <c r="J245" s="71">
        <v>10</v>
      </c>
      <c r="K245" s="72">
        <v>500</v>
      </c>
      <c r="L245" s="68" t="s">
        <v>763</v>
      </c>
      <c r="M245" s="117">
        <v>4.96</v>
      </c>
      <c r="N245" s="6">
        <f t="shared" si="27"/>
        <v>104250000</v>
      </c>
      <c r="O245" s="14">
        <f t="shared" si="28"/>
        <v>10425000</v>
      </c>
      <c r="P245" s="15">
        <f t="shared" si="29"/>
        <v>101643750</v>
      </c>
    </row>
    <row r="246" spans="1:16" ht="14.1" customHeight="1">
      <c r="A246" s="389"/>
      <c r="B246" s="717"/>
      <c r="C246" s="7"/>
      <c r="D246" s="77" t="s">
        <v>77</v>
      </c>
      <c r="E246" s="20"/>
      <c r="F246" s="5"/>
      <c r="G246" s="11"/>
      <c r="H246" s="11"/>
      <c r="I246" s="11"/>
      <c r="J246" s="5"/>
      <c r="K246" s="78" t="s">
        <v>77</v>
      </c>
      <c r="L246" s="5"/>
      <c r="M246" s="10"/>
      <c r="N246" s="5"/>
    </row>
    <row r="247" spans="1:16" ht="14.1" customHeight="1">
      <c r="A247" s="36" t="s">
        <v>91</v>
      </c>
      <c r="B247" s="370"/>
      <c r="C247" s="4"/>
      <c r="D247" s="6" t="s">
        <v>77</v>
      </c>
      <c r="E247" s="20">
        <f>SUM(E240:E246)</f>
        <v>1383.5830000000001</v>
      </c>
      <c r="F247" s="5"/>
      <c r="G247" s="11"/>
      <c r="H247" s="11"/>
      <c r="I247" s="11"/>
      <c r="J247" s="5"/>
      <c r="K247" s="78" t="s">
        <v>77</v>
      </c>
      <c r="L247" s="5"/>
      <c r="M247" s="10"/>
      <c r="N247" s="5"/>
      <c r="P247" s="24" t="s">
        <v>77</v>
      </c>
    </row>
    <row r="248" spans="1:16" ht="14.1" customHeight="1">
      <c r="A248" s="36"/>
      <c r="B248" s="370"/>
      <c r="C248" s="4"/>
      <c r="D248" s="6"/>
      <c r="E248" s="20"/>
      <c r="F248" s="5"/>
      <c r="G248" s="11"/>
      <c r="H248" s="11"/>
      <c r="I248" s="11"/>
      <c r="J248" s="5"/>
      <c r="K248" s="78"/>
      <c r="L248" s="5"/>
      <c r="M248" s="10"/>
      <c r="N248" s="5"/>
      <c r="P248" s="24"/>
    </row>
    <row r="249" spans="1:16" ht="14.1" customHeight="1">
      <c r="A249" s="120" t="s">
        <v>899</v>
      </c>
      <c r="B249" s="74" t="s">
        <v>900</v>
      </c>
      <c r="C249" s="67" t="s">
        <v>219</v>
      </c>
      <c r="D249" s="89">
        <f>Summary!E285</f>
        <v>81</v>
      </c>
      <c r="E249" s="64">
        <v>464.43299999999999</v>
      </c>
      <c r="F249" s="86" t="s">
        <v>122</v>
      </c>
      <c r="G249" s="65" t="s">
        <v>143</v>
      </c>
      <c r="H249" s="68" t="s">
        <v>126</v>
      </c>
      <c r="I249" s="69" t="s">
        <v>126</v>
      </c>
      <c r="J249" s="86">
        <v>10</v>
      </c>
      <c r="K249" s="72">
        <v>100</v>
      </c>
      <c r="L249" s="69" t="s">
        <v>126</v>
      </c>
      <c r="M249" s="100" t="s">
        <v>126</v>
      </c>
      <c r="N249" s="6">
        <f t="shared" ref="N249" si="30">E249*1000000</f>
        <v>464433000</v>
      </c>
      <c r="O249" s="14">
        <f t="shared" ref="O249" si="31">N249/J249</f>
        <v>46443300</v>
      </c>
      <c r="P249" s="15">
        <f t="shared" ref="P249:P261" si="32">D249*O249</f>
        <v>3761907300</v>
      </c>
    </row>
    <row r="250" spans="1:16" ht="14.1" customHeight="1">
      <c r="A250" s="120" t="s">
        <v>300</v>
      </c>
      <c r="B250" s="74" t="s">
        <v>550</v>
      </c>
      <c r="C250" s="347" t="s">
        <v>219</v>
      </c>
      <c r="D250" s="89">
        <f>Summary!E286</f>
        <v>47.96</v>
      </c>
      <c r="E250" s="64">
        <v>955.80100000000004</v>
      </c>
      <c r="F250" s="65" t="s">
        <v>122</v>
      </c>
      <c r="G250" s="65" t="s">
        <v>142</v>
      </c>
      <c r="H250" s="68" t="s">
        <v>141</v>
      </c>
      <c r="I250" s="69" t="s">
        <v>126</v>
      </c>
      <c r="J250" s="71">
        <v>10</v>
      </c>
      <c r="K250" s="72">
        <v>500</v>
      </c>
      <c r="L250" s="68" t="s">
        <v>894</v>
      </c>
      <c r="M250" s="118">
        <v>4.57</v>
      </c>
      <c r="N250" s="6">
        <f t="shared" ref="N250:N261" si="33">E250*1000000</f>
        <v>955801000</v>
      </c>
      <c r="O250" s="14">
        <f t="shared" ref="O250:O261" si="34">N250/J250</f>
        <v>95580100</v>
      </c>
      <c r="P250" s="15">
        <f t="shared" si="32"/>
        <v>4584021596</v>
      </c>
    </row>
    <row r="251" spans="1:16" ht="14.1" customHeight="1">
      <c r="A251" s="120" t="s">
        <v>242</v>
      </c>
      <c r="B251" s="74" t="s">
        <v>43</v>
      </c>
      <c r="C251" s="347" t="s">
        <v>219</v>
      </c>
      <c r="D251" s="89">
        <f>Summary!E287</f>
        <v>52.75</v>
      </c>
      <c r="E251" s="64">
        <v>4381.1909999999998</v>
      </c>
      <c r="F251" s="65" t="s">
        <v>122</v>
      </c>
      <c r="G251" s="65" t="s">
        <v>367</v>
      </c>
      <c r="H251" s="68" t="s">
        <v>125</v>
      </c>
      <c r="I251" s="69" t="s">
        <v>126</v>
      </c>
      <c r="J251" s="71">
        <v>10</v>
      </c>
      <c r="K251" s="72">
        <v>500</v>
      </c>
      <c r="L251" s="68" t="s">
        <v>217</v>
      </c>
      <c r="M251" s="117">
        <v>9.3800000000000008</v>
      </c>
      <c r="N251" s="6">
        <f t="shared" si="33"/>
        <v>4381191000</v>
      </c>
      <c r="O251" s="14">
        <f t="shared" si="34"/>
        <v>438119100</v>
      </c>
      <c r="P251" s="15">
        <f t="shared" si="32"/>
        <v>23110782525</v>
      </c>
    </row>
    <row r="252" spans="1:16" ht="14.1" customHeight="1">
      <c r="A252" s="120" t="s">
        <v>71</v>
      </c>
      <c r="B252" s="74" t="s">
        <v>552</v>
      </c>
      <c r="C252" s="347" t="s">
        <v>219</v>
      </c>
      <c r="D252" s="89">
        <f>Summary!E289</f>
        <v>7.37</v>
      </c>
      <c r="E252" s="64">
        <v>13311.157999999999</v>
      </c>
      <c r="F252" s="65" t="s">
        <v>122</v>
      </c>
      <c r="G252" s="65" t="s">
        <v>368</v>
      </c>
      <c r="H252" s="65" t="s">
        <v>142</v>
      </c>
      <c r="I252" s="69" t="s">
        <v>126</v>
      </c>
      <c r="J252" s="71">
        <v>10</v>
      </c>
      <c r="K252" s="72">
        <v>500</v>
      </c>
      <c r="L252" s="68" t="s">
        <v>223</v>
      </c>
      <c r="M252" s="118" t="s">
        <v>944</v>
      </c>
      <c r="N252" s="6">
        <f t="shared" si="33"/>
        <v>13311158000</v>
      </c>
      <c r="O252" s="14">
        <f t="shared" si="34"/>
        <v>1331115800</v>
      </c>
      <c r="P252" s="15">
        <f t="shared" si="32"/>
        <v>9810323446</v>
      </c>
    </row>
    <row r="253" spans="1:16" ht="14.1" customHeight="1">
      <c r="A253" s="120" t="s">
        <v>301</v>
      </c>
      <c r="B253" s="74" t="s">
        <v>1078</v>
      </c>
      <c r="C253" s="347" t="s">
        <v>219</v>
      </c>
      <c r="D253" s="89">
        <f>Summary!E290</f>
        <v>31.89</v>
      </c>
      <c r="E253" s="64">
        <v>501.6</v>
      </c>
      <c r="F253" s="65" t="s">
        <v>122</v>
      </c>
      <c r="G253" s="65" t="s">
        <v>142</v>
      </c>
      <c r="H253" s="68" t="s">
        <v>135</v>
      </c>
      <c r="I253" s="69" t="s">
        <v>126</v>
      </c>
      <c r="J253" s="71">
        <v>10</v>
      </c>
      <c r="K253" s="72">
        <v>500</v>
      </c>
      <c r="L253" s="68" t="s">
        <v>166</v>
      </c>
      <c r="M253" s="118">
        <v>6.91</v>
      </c>
      <c r="N253" s="6">
        <f t="shared" si="33"/>
        <v>501600000</v>
      </c>
      <c r="O253" s="14">
        <f t="shared" si="34"/>
        <v>50160000</v>
      </c>
      <c r="P253" s="15">
        <f t="shared" si="32"/>
        <v>1599602400</v>
      </c>
    </row>
    <row r="254" spans="1:16" ht="14.1" customHeight="1">
      <c r="A254" s="120" t="s">
        <v>177</v>
      </c>
      <c r="B254" s="74" t="s">
        <v>553</v>
      </c>
      <c r="C254" s="347" t="s">
        <v>219</v>
      </c>
      <c r="D254" s="89">
        <f>Summary!E291</f>
        <v>3.69</v>
      </c>
      <c r="E254" s="64">
        <v>1760</v>
      </c>
      <c r="F254" s="65" t="s">
        <v>122</v>
      </c>
      <c r="G254" s="65" t="s">
        <v>142</v>
      </c>
      <c r="H254" s="65" t="s">
        <v>142</v>
      </c>
      <c r="I254" s="69" t="s">
        <v>126</v>
      </c>
      <c r="J254" s="71">
        <v>10</v>
      </c>
      <c r="K254" s="72">
        <v>500</v>
      </c>
      <c r="L254" s="68" t="s">
        <v>209</v>
      </c>
      <c r="M254" s="117">
        <v>0.16</v>
      </c>
      <c r="N254" s="6">
        <f t="shared" si="33"/>
        <v>1760000000</v>
      </c>
      <c r="O254" s="14">
        <f t="shared" si="34"/>
        <v>176000000</v>
      </c>
      <c r="P254" s="15">
        <f t="shared" si="32"/>
        <v>649440000</v>
      </c>
    </row>
    <row r="255" spans="1:16" ht="14.1" customHeight="1">
      <c r="A255" s="120" t="s">
        <v>274</v>
      </c>
      <c r="B255" s="74" t="s">
        <v>554</v>
      </c>
      <c r="C255" s="347" t="s">
        <v>219</v>
      </c>
      <c r="D255" s="89">
        <f>Summary!E292</f>
        <v>70.010000000000005</v>
      </c>
      <c r="E255" s="64">
        <v>1287.5719999999999</v>
      </c>
      <c r="F255" s="65" t="s">
        <v>122</v>
      </c>
      <c r="G255" s="65" t="s">
        <v>142</v>
      </c>
      <c r="H255" s="68" t="s">
        <v>140</v>
      </c>
      <c r="I255" s="69" t="s">
        <v>126</v>
      </c>
      <c r="J255" s="71">
        <v>10</v>
      </c>
      <c r="K255" s="72">
        <v>500</v>
      </c>
      <c r="L255" s="68" t="s">
        <v>369</v>
      </c>
      <c r="M255" s="117">
        <v>12.9</v>
      </c>
      <c r="N255" s="6">
        <f t="shared" si="33"/>
        <v>1287572000</v>
      </c>
      <c r="O255" s="14">
        <f t="shared" si="34"/>
        <v>128757200</v>
      </c>
      <c r="P255" s="15">
        <f t="shared" si="32"/>
        <v>9014291572</v>
      </c>
    </row>
    <row r="256" spans="1:16" ht="14.1" customHeight="1">
      <c r="A256" s="120" t="s">
        <v>175</v>
      </c>
      <c r="B256" s="74" t="s">
        <v>555</v>
      </c>
      <c r="C256" s="347" t="s">
        <v>219</v>
      </c>
      <c r="D256" s="89">
        <f>Summary!E293</f>
        <v>5.04</v>
      </c>
      <c r="E256" s="64">
        <v>13126.445</v>
      </c>
      <c r="F256" s="65" t="s">
        <v>296</v>
      </c>
      <c r="G256" s="65" t="s">
        <v>142</v>
      </c>
      <c r="H256" s="68" t="s">
        <v>126</v>
      </c>
      <c r="I256" s="69" t="s">
        <v>126</v>
      </c>
      <c r="J256" s="71">
        <v>10</v>
      </c>
      <c r="K256" s="72">
        <v>500</v>
      </c>
      <c r="L256" s="108" t="s">
        <v>378</v>
      </c>
      <c r="M256" s="117">
        <v>-0.09</v>
      </c>
      <c r="N256" s="6">
        <f>E256*1000000</f>
        <v>13126445000</v>
      </c>
      <c r="O256" s="14">
        <f t="shared" si="34"/>
        <v>1312644500</v>
      </c>
      <c r="P256" s="15">
        <f t="shared" si="32"/>
        <v>6615728280</v>
      </c>
    </row>
    <row r="257" spans="1:16" ht="14.1" customHeight="1">
      <c r="A257" s="120" t="s">
        <v>556</v>
      </c>
      <c r="B257" s="74" t="s">
        <v>213</v>
      </c>
      <c r="C257" s="347" t="s">
        <v>219</v>
      </c>
      <c r="D257" s="89">
        <f>Summary!E294</f>
        <v>151.22999999999999</v>
      </c>
      <c r="E257" s="64">
        <v>3233.75</v>
      </c>
      <c r="F257" s="65" t="s">
        <v>122</v>
      </c>
      <c r="G257" s="68" t="s">
        <v>124</v>
      </c>
      <c r="H257" s="68" t="s">
        <v>134</v>
      </c>
      <c r="I257" s="69" t="s">
        <v>126</v>
      </c>
      <c r="J257" s="71">
        <v>10</v>
      </c>
      <c r="K257" s="72">
        <v>100</v>
      </c>
      <c r="L257" s="68" t="s">
        <v>217</v>
      </c>
      <c r="M257" s="118">
        <v>20.97</v>
      </c>
      <c r="N257" s="6">
        <f t="shared" si="33"/>
        <v>3233750000</v>
      </c>
      <c r="O257" s="14">
        <f t="shared" si="34"/>
        <v>323375000</v>
      </c>
      <c r="P257" s="15">
        <f t="shared" si="32"/>
        <v>48904001250</v>
      </c>
    </row>
    <row r="258" spans="1:16" ht="14.1" customHeight="1">
      <c r="A258" s="120" t="s">
        <v>302</v>
      </c>
      <c r="B258" s="74" t="s">
        <v>1081</v>
      </c>
      <c r="C258" s="347" t="s">
        <v>219</v>
      </c>
      <c r="D258" s="89">
        <f>Summary!E295</f>
        <v>11.34</v>
      </c>
      <c r="E258" s="64">
        <v>528.26300000000003</v>
      </c>
      <c r="F258" s="65" t="s">
        <v>122</v>
      </c>
      <c r="G258" s="68" t="s">
        <v>126</v>
      </c>
      <c r="H258" s="68" t="s">
        <v>126</v>
      </c>
      <c r="I258" s="69" t="s">
        <v>126</v>
      </c>
      <c r="J258" s="71">
        <v>10</v>
      </c>
      <c r="K258" s="72">
        <v>500</v>
      </c>
      <c r="L258" s="68" t="s">
        <v>388</v>
      </c>
      <c r="M258" s="117" t="s">
        <v>126</v>
      </c>
      <c r="N258" s="6">
        <f t="shared" si="33"/>
        <v>528263000.00000006</v>
      </c>
      <c r="O258" s="14">
        <f t="shared" si="34"/>
        <v>52826300.000000007</v>
      </c>
      <c r="P258" s="15">
        <f t="shared" si="32"/>
        <v>599050242.00000012</v>
      </c>
    </row>
    <row r="259" spans="1:16" ht="14.1" customHeight="1">
      <c r="A259" s="120" t="s">
        <v>244</v>
      </c>
      <c r="B259" s="74" t="s">
        <v>764</v>
      </c>
      <c r="C259" s="347" t="s">
        <v>219</v>
      </c>
      <c r="D259" s="89">
        <f>Summary!E296</f>
        <v>15.64</v>
      </c>
      <c r="E259" s="64">
        <v>5277.3389999999999</v>
      </c>
      <c r="F259" s="65" t="s">
        <v>122</v>
      </c>
      <c r="G259" s="65" t="s">
        <v>142</v>
      </c>
      <c r="H259" s="65" t="s">
        <v>142</v>
      </c>
      <c r="I259" s="69" t="s">
        <v>126</v>
      </c>
      <c r="J259" s="71">
        <v>10</v>
      </c>
      <c r="K259" s="72">
        <v>500</v>
      </c>
      <c r="L259" s="68" t="s">
        <v>223</v>
      </c>
      <c r="M259" s="117">
        <v>0.84</v>
      </c>
      <c r="N259" s="6">
        <f t="shared" si="33"/>
        <v>5277339000</v>
      </c>
      <c r="O259" s="14">
        <f t="shared" si="34"/>
        <v>527733900</v>
      </c>
      <c r="P259" s="15">
        <f t="shared" si="32"/>
        <v>8253758196</v>
      </c>
    </row>
    <row r="260" spans="1:16" ht="14.1" customHeight="1">
      <c r="A260" s="120" t="s">
        <v>37</v>
      </c>
      <c r="B260" s="74" t="s">
        <v>557</v>
      </c>
      <c r="C260" s="347" t="s">
        <v>219</v>
      </c>
      <c r="D260" s="89">
        <f>Summary!E297</f>
        <v>27.5</v>
      </c>
      <c r="E260" s="64">
        <v>1292.6089999999999</v>
      </c>
      <c r="F260" s="65" t="s">
        <v>122</v>
      </c>
      <c r="G260" s="68" t="s">
        <v>765</v>
      </c>
      <c r="H260" s="65" t="s">
        <v>142</v>
      </c>
      <c r="I260" s="69" t="s">
        <v>126</v>
      </c>
      <c r="J260" s="71">
        <v>10</v>
      </c>
      <c r="K260" s="72">
        <v>500</v>
      </c>
      <c r="L260" s="108" t="s">
        <v>1249</v>
      </c>
      <c r="M260" s="117">
        <v>2.68</v>
      </c>
      <c r="N260" s="6">
        <f t="shared" si="33"/>
        <v>1292609000</v>
      </c>
      <c r="O260" s="14">
        <f t="shared" si="34"/>
        <v>129260900</v>
      </c>
      <c r="P260" s="15">
        <f t="shared" si="32"/>
        <v>3554674750</v>
      </c>
    </row>
    <row r="261" spans="1:16" ht="14.1" customHeight="1">
      <c r="A261" s="120" t="s">
        <v>26</v>
      </c>
      <c r="B261" s="74" t="s">
        <v>558</v>
      </c>
      <c r="C261" s="347" t="s">
        <v>219</v>
      </c>
      <c r="D261" s="89">
        <f>Summary!E298</f>
        <v>17.52</v>
      </c>
      <c r="E261" s="64">
        <v>2271.4879999999998</v>
      </c>
      <c r="F261" s="65" t="s">
        <v>122</v>
      </c>
      <c r="G261" s="65" t="s">
        <v>142</v>
      </c>
      <c r="H261" s="65" t="s">
        <v>142</v>
      </c>
      <c r="I261" s="69" t="s">
        <v>126</v>
      </c>
      <c r="J261" s="71">
        <v>10</v>
      </c>
      <c r="K261" s="72">
        <v>500</v>
      </c>
      <c r="L261" s="68" t="s">
        <v>1196</v>
      </c>
      <c r="M261" s="117">
        <v>2.65</v>
      </c>
      <c r="N261" s="6">
        <f t="shared" si="33"/>
        <v>2271488000</v>
      </c>
      <c r="O261" s="14">
        <f t="shared" si="34"/>
        <v>227148800</v>
      </c>
      <c r="P261" s="15">
        <f t="shared" si="32"/>
        <v>3979646976</v>
      </c>
    </row>
    <row r="262" spans="1:16" ht="14.1" customHeight="1">
      <c r="A262" s="389"/>
      <c r="B262" s="717"/>
      <c r="C262" s="7"/>
      <c r="D262" s="6" t="s">
        <v>77</v>
      </c>
      <c r="E262" s="20" t="s">
        <v>77</v>
      </c>
      <c r="F262" s="5"/>
      <c r="G262" s="11"/>
      <c r="H262" s="11"/>
      <c r="I262" s="11"/>
      <c r="J262" s="5"/>
      <c r="K262" s="78" t="s">
        <v>77</v>
      </c>
      <c r="L262" s="5"/>
      <c r="M262" s="10"/>
      <c r="N262" s="5"/>
    </row>
    <row r="263" spans="1:16" ht="14.1" customHeight="1">
      <c r="A263" s="392" t="s">
        <v>92</v>
      </c>
      <c r="B263" s="370"/>
      <c r="C263" s="4"/>
      <c r="D263" s="6" t="s">
        <v>77</v>
      </c>
      <c r="E263" s="20">
        <f>SUM(E249:E262)</f>
        <v>48391.64899999999</v>
      </c>
      <c r="F263" s="5"/>
      <c r="G263" s="11"/>
      <c r="H263" s="11"/>
      <c r="I263" s="11"/>
      <c r="J263" s="5"/>
      <c r="K263" s="78" t="s">
        <v>77</v>
      </c>
      <c r="L263" s="5"/>
      <c r="M263" s="10"/>
      <c r="N263" s="5"/>
      <c r="P263" s="24"/>
    </row>
    <row r="264" spans="1:16" ht="14.1" customHeight="1">
      <c r="A264" s="389"/>
      <c r="B264" s="717"/>
      <c r="C264" s="7"/>
      <c r="D264" s="6" t="s">
        <v>77</v>
      </c>
      <c r="E264" s="20"/>
      <c r="F264" s="5"/>
      <c r="G264" s="11"/>
      <c r="H264" s="11"/>
      <c r="I264" s="11"/>
      <c r="J264" s="5"/>
      <c r="K264" s="78" t="s">
        <v>77</v>
      </c>
      <c r="L264" s="5"/>
      <c r="M264" s="10"/>
      <c r="N264" s="5"/>
    </row>
    <row r="265" spans="1:16" ht="14.1" customHeight="1">
      <c r="A265" s="120" t="s">
        <v>1267</v>
      </c>
      <c r="B265" s="74" t="s">
        <v>767</v>
      </c>
      <c r="C265" s="347" t="s">
        <v>219</v>
      </c>
      <c r="D265" s="89">
        <f>Summary!E302</f>
        <v>68.989999999999995</v>
      </c>
      <c r="E265" s="64">
        <v>2554.9380000000001</v>
      </c>
      <c r="F265" s="65" t="s">
        <v>156</v>
      </c>
      <c r="G265" s="68" t="s">
        <v>135</v>
      </c>
      <c r="H265" s="68" t="s">
        <v>955</v>
      </c>
      <c r="I265" s="68" t="s">
        <v>126</v>
      </c>
      <c r="J265" s="109">
        <v>10</v>
      </c>
      <c r="K265" s="72">
        <v>500</v>
      </c>
      <c r="L265" s="68" t="s">
        <v>956</v>
      </c>
      <c r="M265" s="118">
        <v>1.42</v>
      </c>
      <c r="N265" s="6">
        <f>E265*1000000</f>
        <v>2554938000</v>
      </c>
      <c r="O265" s="14">
        <f>N265/J265</f>
        <v>255493800</v>
      </c>
      <c r="P265" s="15">
        <f>D265*O265</f>
        <v>17626517262</v>
      </c>
    </row>
    <row r="266" spans="1:16" ht="14.1" customHeight="1">
      <c r="A266" s="361"/>
      <c r="B266" s="367"/>
      <c r="C266" s="350"/>
      <c r="D266" s="6" t="s">
        <v>77</v>
      </c>
      <c r="E266" s="20"/>
      <c r="F266" s="5"/>
      <c r="G266" s="11"/>
      <c r="H266" s="11"/>
      <c r="I266" s="11"/>
      <c r="J266" s="5"/>
      <c r="K266" s="78"/>
      <c r="L266" s="5"/>
      <c r="M266" s="10"/>
      <c r="N266" s="5"/>
    </row>
    <row r="267" spans="1:16" ht="14.1" customHeight="1">
      <c r="A267" s="36" t="s">
        <v>279</v>
      </c>
      <c r="B267" s="370"/>
      <c r="C267" s="350"/>
      <c r="D267" s="6"/>
      <c r="E267" s="20">
        <f>SUM(E265:E265)</f>
        <v>2554.9380000000001</v>
      </c>
      <c r="F267" s="5"/>
      <c r="G267" s="11"/>
      <c r="H267" s="11"/>
      <c r="I267" s="11"/>
      <c r="J267" s="5"/>
      <c r="K267" s="78"/>
      <c r="L267" s="5"/>
      <c r="M267" s="10"/>
      <c r="N267" s="5"/>
      <c r="P267" s="24"/>
    </row>
    <row r="268" spans="1:16" ht="14.1" customHeight="1">
      <c r="A268" s="361"/>
      <c r="B268" s="367"/>
      <c r="C268" s="350"/>
      <c r="D268" s="6"/>
      <c r="E268" s="20"/>
      <c r="F268" s="5"/>
      <c r="G268" s="11"/>
      <c r="H268" s="11"/>
      <c r="I268" s="11"/>
      <c r="J268" s="5"/>
      <c r="K268" s="78"/>
      <c r="L268" s="5"/>
      <c r="M268" s="10"/>
      <c r="N268" s="5"/>
    </row>
    <row r="269" spans="1:16" ht="14.1" customHeight="1">
      <c r="A269" s="120" t="s">
        <v>181</v>
      </c>
      <c r="B269" s="74" t="s">
        <v>559</v>
      </c>
      <c r="C269" s="347" t="s">
        <v>219</v>
      </c>
      <c r="D269" s="89">
        <f>Summary!E306</f>
        <v>165.12</v>
      </c>
      <c r="E269" s="64">
        <v>852.93</v>
      </c>
      <c r="F269" s="65" t="s">
        <v>122</v>
      </c>
      <c r="G269" s="68" t="s">
        <v>141</v>
      </c>
      <c r="H269" s="68" t="s">
        <v>161</v>
      </c>
      <c r="I269" s="68" t="s">
        <v>126</v>
      </c>
      <c r="J269" s="71">
        <v>10</v>
      </c>
      <c r="K269" s="72">
        <v>100</v>
      </c>
      <c r="L269" s="68" t="s">
        <v>162</v>
      </c>
      <c r="M269" s="118">
        <v>32.06</v>
      </c>
      <c r="N269" s="6">
        <f>E269*1000000</f>
        <v>852930000</v>
      </c>
      <c r="O269" s="14">
        <f>N269/J269</f>
        <v>85293000</v>
      </c>
      <c r="P269" s="15">
        <f>D269*O269</f>
        <v>14083580160</v>
      </c>
    </row>
    <row r="270" spans="1:16" ht="14.1" customHeight="1">
      <c r="A270" s="120" t="s">
        <v>199</v>
      </c>
      <c r="B270" s="74" t="s">
        <v>768</v>
      </c>
      <c r="C270" s="347" t="s">
        <v>219</v>
      </c>
      <c r="D270" s="89">
        <f>Summary!E307</f>
        <v>13.98</v>
      </c>
      <c r="E270" s="64">
        <v>9778.5869999999995</v>
      </c>
      <c r="F270" s="65" t="s">
        <v>122</v>
      </c>
      <c r="G270" s="65" t="s">
        <v>142</v>
      </c>
      <c r="H270" s="65" t="s">
        <v>142</v>
      </c>
      <c r="I270" s="68" t="s">
        <v>126</v>
      </c>
      <c r="J270" s="71">
        <v>10</v>
      </c>
      <c r="K270" s="72">
        <v>500</v>
      </c>
      <c r="L270" s="68" t="s">
        <v>245</v>
      </c>
      <c r="M270" s="117">
        <v>-3.15</v>
      </c>
      <c r="N270" s="6">
        <f>E270*1000000</f>
        <v>9778587000</v>
      </c>
      <c r="O270" s="14">
        <f>N270/J270</f>
        <v>977858700</v>
      </c>
      <c r="P270" s="15">
        <f>D270*O270</f>
        <v>13670464626</v>
      </c>
    </row>
    <row r="271" spans="1:16" ht="14.1" customHeight="1">
      <c r="A271" s="120" t="s">
        <v>257</v>
      </c>
      <c r="B271" s="74" t="s">
        <v>560</v>
      </c>
      <c r="C271" s="347" t="s">
        <v>219</v>
      </c>
      <c r="D271" s="89">
        <f>Summary!E308</f>
        <v>206.27</v>
      </c>
      <c r="E271" s="64">
        <v>799.66600000000005</v>
      </c>
      <c r="F271" s="65" t="s">
        <v>122</v>
      </c>
      <c r="G271" s="68" t="s">
        <v>201</v>
      </c>
      <c r="H271" s="68" t="s">
        <v>194</v>
      </c>
      <c r="I271" s="68" t="s">
        <v>126</v>
      </c>
      <c r="J271" s="71">
        <v>10</v>
      </c>
      <c r="K271" s="72">
        <v>100</v>
      </c>
      <c r="L271" s="68" t="s">
        <v>375</v>
      </c>
      <c r="M271" s="117" t="s">
        <v>928</v>
      </c>
      <c r="N271" s="6">
        <f>E271*1000000</f>
        <v>799666000</v>
      </c>
      <c r="O271" s="14">
        <f>N271/J271</f>
        <v>79966600</v>
      </c>
      <c r="P271" s="15">
        <f>D271*O271</f>
        <v>16494710582</v>
      </c>
    </row>
    <row r="272" spans="1:16" ht="14.1" customHeight="1">
      <c r="A272" s="361"/>
      <c r="B272" s="367"/>
      <c r="C272" s="350"/>
      <c r="D272" s="6"/>
      <c r="E272" s="20"/>
      <c r="F272" s="5"/>
      <c r="G272" s="11"/>
      <c r="H272" s="11"/>
      <c r="I272" s="11"/>
      <c r="J272" s="5"/>
      <c r="K272" s="78"/>
      <c r="L272" s="5"/>
      <c r="M272" s="10"/>
      <c r="N272" s="5"/>
    </row>
    <row r="273" spans="1:18" ht="14.1" customHeight="1">
      <c r="A273" s="361" t="s">
        <v>293</v>
      </c>
      <c r="B273" s="367"/>
      <c r="C273" s="4"/>
      <c r="D273" s="6" t="s">
        <v>77</v>
      </c>
      <c r="E273" s="20">
        <f>SUM(E269:E271)</f>
        <v>11431.182999999999</v>
      </c>
      <c r="F273" s="5"/>
      <c r="G273" s="11"/>
      <c r="H273" s="11"/>
      <c r="I273" s="11"/>
      <c r="J273" s="5"/>
      <c r="K273" s="78" t="s">
        <v>77</v>
      </c>
      <c r="L273" s="5"/>
      <c r="M273" s="10"/>
      <c r="N273" s="5"/>
      <c r="P273" s="24"/>
    </row>
    <row r="274" spans="1:18" ht="14.1" customHeight="1">
      <c r="A274" s="36" t="s">
        <v>280</v>
      </c>
      <c r="B274" s="370"/>
      <c r="C274" s="4"/>
      <c r="D274" s="6"/>
      <c r="E274" s="20"/>
      <c r="F274" s="5"/>
      <c r="G274" s="11"/>
      <c r="H274" s="11"/>
      <c r="I274" s="11"/>
      <c r="J274" s="5"/>
      <c r="K274" s="78"/>
      <c r="L274" s="5"/>
      <c r="M274" s="10"/>
      <c r="N274" s="5"/>
    </row>
    <row r="275" spans="1:18" ht="14.1" customHeight="1">
      <c r="A275" s="389"/>
      <c r="B275" s="717"/>
      <c r="C275" s="7"/>
      <c r="D275" s="5"/>
      <c r="E275" s="5"/>
      <c r="F275" s="5"/>
      <c r="G275" s="11"/>
      <c r="H275" s="11"/>
      <c r="I275" s="11"/>
      <c r="J275" s="5"/>
      <c r="K275" s="57"/>
      <c r="L275" s="5"/>
      <c r="M275" s="10"/>
      <c r="N275" s="5"/>
    </row>
    <row r="276" spans="1:18" ht="14.1" customHeight="1">
      <c r="A276" s="120" t="s">
        <v>1223</v>
      </c>
      <c r="B276" s="74" t="s">
        <v>44</v>
      </c>
      <c r="C276" s="347" t="s">
        <v>219</v>
      </c>
      <c r="D276" s="89">
        <f>Summary!E314</f>
        <v>45.93</v>
      </c>
      <c r="E276" s="64">
        <v>11571.544</v>
      </c>
      <c r="F276" s="65" t="s">
        <v>122</v>
      </c>
      <c r="G276" s="68" t="s">
        <v>127</v>
      </c>
      <c r="H276" s="68" t="s">
        <v>221</v>
      </c>
      <c r="I276" s="68" t="s">
        <v>126</v>
      </c>
      <c r="J276" s="71">
        <v>10</v>
      </c>
      <c r="K276" s="72">
        <v>500</v>
      </c>
      <c r="L276" s="68" t="s">
        <v>908</v>
      </c>
      <c r="M276" s="118" t="s">
        <v>960</v>
      </c>
      <c r="N276" s="6">
        <f t="shared" ref="N276:N284" si="35">E276*1000000</f>
        <v>11571544000</v>
      </c>
      <c r="O276" s="18">
        <f t="shared" ref="O276:O283" si="36">N276/J276</f>
        <v>1157154400</v>
      </c>
      <c r="P276" s="15">
        <f t="shared" ref="P276:P283" si="37">D276*O276</f>
        <v>53148101592</v>
      </c>
    </row>
    <row r="277" spans="1:18" ht="14.1" customHeight="1">
      <c r="A277" s="120" t="s">
        <v>38</v>
      </c>
      <c r="B277" s="74" t="s">
        <v>562</v>
      </c>
      <c r="C277" s="347" t="s">
        <v>219</v>
      </c>
      <c r="D277" s="89">
        <f>Summary!E315</f>
        <v>5.48</v>
      </c>
      <c r="E277" s="64">
        <v>87271.178</v>
      </c>
      <c r="F277" s="65" t="s">
        <v>122</v>
      </c>
      <c r="G277" s="65" t="s">
        <v>371</v>
      </c>
      <c r="H277" s="65" t="s">
        <v>769</v>
      </c>
      <c r="I277" s="68" t="s">
        <v>126</v>
      </c>
      <c r="J277" s="106" t="s">
        <v>21</v>
      </c>
      <c r="K277" s="106">
        <v>500</v>
      </c>
      <c r="L277" s="68" t="s">
        <v>963</v>
      </c>
      <c r="M277" s="117">
        <v>0.1</v>
      </c>
      <c r="N277" s="6">
        <f t="shared" si="35"/>
        <v>87271178000</v>
      </c>
      <c r="O277" s="14">
        <f t="shared" si="36"/>
        <v>24934622285.714287</v>
      </c>
      <c r="P277" s="15">
        <f t="shared" si="37"/>
        <v>136641730125.71431</v>
      </c>
    </row>
    <row r="278" spans="1:18" ht="14.1" customHeight="1">
      <c r="A278" s="120" t="s">
        <v>563</v>
      </c>
      <c r="B278" s="74" t="s">
        <v>564</v>
      </c>
      <c r="C278" s="347" t="s">
        <v>219</v>
      </c>
      <c r="D278" s="89">
        <f>Summary!E316</f>
        <v>22</v>
      </c>
      <c r="E278" s="64">
        <v>1694.586</v>
      </c>
      <c r="F278" s="65" t="s">
        <v>122</v>
      </c>
      <c r="G278" s="68" t="s">
        <v>204</v>
      </c>
      <c r="H278" s="68" t="s">
        <v>187</v>
      </c>
      <c r="I278" s="68" t="s">
        <v>126</v>
      </c>
      <c r="J278" s="71">
        <v>10</v>
      </c>
      <c r="K278" s="106">
        <v>500</v>
      </c>
      <c r="L278" s="68" t="s">
        <v>363</v>
      </c>
      <c r="M278" s="117">
        <v>5</v>
      </c>
      <c r="N278" s="6">
        <f t="shared" si="35"/>
        <v>1694586000</v>
      </c>
      <c r="O278" s="14">
        <f t="shared" si="36"/>
        <v>169458600</v>
      </c>
      <c r="P278" s="15">
        <f t="shared" si="37"/>
        <v>3728089200</v>
      </c>
    </row>
    <row r="279" spans="1:18" ht="14.1" customHeight="1">
      <c r="A279" s="120" t="s">
        <v>66</v>
      </c>
      <c r="B279" s="74" t="s">
        <v>565</v>
      </c>
      <c r="C279" s="347" t="s">
        <v>219</v>
      </c>
      <c r="D279" s="89">
        <f>Summary!E317</f>
        <v>50.02</v>
      </c>
      <c r="E279" s="64">
        <v>8802.5319999999992</v>
      </c>
      <c r="F279" s="65" t="s">
        <v>122</v>
      </c>
      <c r="G279" s="68" t="s">
        <v>138</v>
      </c>
      <c r="H279" s="68" t="s">
        <v>901</v>
      </c>
      <c r="I279" s="68" t="s">
        <v>126</v>
      </c>
      <c r="J279" s="71">
        <v>10</v>
      </c>
      <c r="K279" s="106">
        <v>500</v>
      </c>
      <c r="L279" s="68" t="s">
        <v>369</v>
      </c>
      <c r="M279" s="118">
        <v>6.9</v>
      </c>
      <c r="N279" s="6">
        <f t="shared" si="35"/>
        <v>8802532000</v>
      </c>
      <c r="O279" s="14">
        <f t="shared" si="36"/>
        <v>880253200</v>
      </c>
      <c r="P279" s="15">
        <f t="shared" si="37"/>
        <v>44030265064</v>
      </c>
      <c r="R279" s="1" t="s">
        <v>77</v>
      </c>
    </row>
    <row r="280" spans="1:18" ht="14.1" customHeight="1">
      <c r="A280" s="120" t="s">
        <v>247</v>
      </c>
      <c r="B280" s="74" t="s">
        <v>566</v>
      </c>
      <c r="C280" s="347" t="s">
        <v>219</v>
      </c>
      <c r="D280" s="89">
        <f>Summary!E318</f>
        <v>3.23</v>
      </c>
      <c r="E280" s="64">
        <v>126</v>
      </c>
      <c r="F280" s="65" t="s">
        <v>122</v>
      </c>
      <c r="G280" s="65" t="s">
        <v>142</v>
      </c>
      <c r="H280" s="65" t="s">
        <v>142</v>
      </c>
      <c r="I280" s="68" t="s">
        <v>126</v>
      </c>
      <c r="J280" s="71">
        <v>10</v>
      </c>
      <c r="K280" s="106">
        <v>500</v>
      </c>
      <c r="L280" s="68" t="s">
        <v>4</v>
      </c>
      <c r="M280" s="117">
        <v>-5.13</v>
      </c>
      <c r="N280" s="6">
        <f t="shared" si="35"/>
        <v>126000000</v>
      </c>
      <c r="O280" s="14">
        <f t="shared" si="36"/>
        <v>12600000</v>
      </c>
      <c r="P280" s="15">
        <f t="shared" si="37"/>
        <v>40698000</v>
      </c>
    </row>
    <row r="281" spans="1:18" ht="14.1" customHeight="1">
      <c r="A281" s="120" t="s">
        <v>250</v>
      </c>
      <c r="B281" s="74" t="s">
        <v>567</v>
      </c>
      <c r="C281" s="347" t="s">
        <v>219</v>
      </c>
      <c r="D281" s="89">
        <f>Summary!E319</f>
        <v>3.4</v>
      </c>
      <c r="E281" s="64">
        <v>178.33199999999999</v>
      </c>
      <c r="F281" s="65" t="s">
        <v>122</v>
      </c>
      <c r="G281" s="65" t="s">
        <v>142</v>
      </c>
      <c r="H281" s="65" t="s">
        <v>142</v>
      </c>
      <c r="I281" s="68" t="s">
        <v>126</v>
      </c>
      <c r="J281" s="71">
        <v>10</v>
      </c>
      <c r="K281" s="106">
        <v>500</v>
      </c>
      <c r="L281" s="68" t="s">
        <v>223</v>
      </c>
      <c r="M281" s="117">
        <v>-0.41</v>
      </c>
      <c r="N281" s="6">
        <f t="shared" si="35"/>
        <v>178332000</v>
      </c>
      <c r="O281" s="14">
        <f t="shared" si="36"/>
        <v>17833200</v>
      </c>
      <c r="P281" s="15">
        <f t="shared" si="37"/>
        <v>60632880</v>
      </c>
    </row>
    <row r="282" spans="1:18" ht="14.1" customHeight="1">
      <c r="A282" s="120" t="s">
        <v>770</v>
      </c>
      <c r="B282" s="74" t="s">
        <v>568</v>
      </c>
      <c r="C282" s="347" t="s">
        <v>219</v>
      </c>
      <c r="D282" s="89">
        <f>Summary!E320</f>
        <v>25.73</v>
      </c>
      <c r="E282" s="64">
        <v>190.92</v>
      </c>
      <c r="F282" s="65" t="s">
        <v>122</v>
      </c>
      <c r="G282" s="68" t="s">
        <v>135</v>
      </c>
      <c r="H282" s="68" t="s">
        <v>135</v>
      </c>
      <c r="I282" s="68" t="s">
        <v>126</v>
      </c>
      <c r="J282" s="71">
        <v>10</v>
      </c>
      <c r="K282" s="106">
        <v>500</v>
      </c>
      <c r="L282" s="68" t="s">
        <v>369</v>
      </c>
      <c r="M282" s="117">
        <v>13.77</v>
      </c>
      <c r="N282" s="6">
        <f t="shared" si="35"/>
        <v>190920000</v>
      </c>
      <c r="O282" s="14">
        <f t="shared" si="36"/>
        <v>19092000</v>
      </c>
      <c r="P282" s="15">
        <f t="shared" si="37"/>
        <v>491237160</v>
      </c>
    </row>
    <row r="283" spans="1:18" ht="14.1" customHeight="1">
      <c r="A283" s="120" t="s">
        <v>8</v>
      </c>
      <c r="B283" s="74" t="s">
        <v>569</v>
      </c>
      <c r="C283" s="347" t="s">
        <v>219</v>
      </c>
      <c r="D283" s="89">
        <f>Summary!E321</f>
        <v>1.37</v>
      </c>
      <c r="E283" s="64">
        <v>1366.758</v>
      </c>
      <c r="F283" s="65" t="s">
        <v>122</v>
      </c>
      <c r="G283" s="65" t="s">
        <v>142</v>
      </c>
      <c r="H283" s="65" t="s">
        <v>142</v>
      </c>
      <c r="I283" s="68" t="s">
        <v>126</v>
      </c>
      <c r="J283" s="71">
        <v>10</v>
      </c>
      <c r="K283" s="106">
        <v>500</v>
      </c>
      <c r="L283" s="68" t="s">
        <v>223</v>
      </c>
      <c r="M283" s="121">
        <v>-13.4</v>
      </c>
      <c r="N283" s="6">
        <f t="shared" si="35"/>
        <v>1366758000</v>
      </c>
      <c r="O283" s="14">
        <f t="shared" si="36"/>
        <v>136675800</v>
      </c>
      <c r="P283" s="15">
        <f t="shared" si="37"/>
        <v>187245846</v>
      </c>
    </row>
    <row r="284" spans="1:18" ht="14.1" customHeight="1">
      <c r="A284" s="120" t="s">
        <v>902</v>
      </c>
      <c r="B284" s="74" t="s">
        <v>570</v>
      </c>
      <c r="C284" s="347" t="s">
        <v>219</v>
      </c>
      <c r="D284" s="89">
        <f>Summary!E322</f>
        <v>1.5</v>
      </c>
      <c r="E284" s="64">
        <v>150</v>
      </c>
      <c r="F284" s="65" t="s">
        <v>122</v>
      </c>
      <c r="G284" s="65" t="s">
        <v>142</v>
      </c>
      <c r="H284" s="65" t="s">
        <v>142</v>
      </c>
      <c r="I284" s="68" t="s">
        <v>126</v>
      </c>
      <c r="J284" s="71">
        <v>10</v>
      </c>
      <c r="K284" s="106">
        <v>500</v>
      </c>
      <c r="L284" s="68" t="s">
        <v>222</v>
      </c>
      <c r="M284" s="121" t="s">
        <v>903</v>
      </c>
      <c r="N284" s="6">
        <f t="shared" si="35"/>
        <v>150000000</v>
      </c>
      <c r="O284" s="14"/>
      <c r="P284" s="15"/>
    </row>
    <row r="285" spans="1:18" ht="14.1" customHeight="1">
      <c r="A285" s="361"/>
      <c r="B285" s="367"/>
      <c r="C285" s="350"/>
      <c r="D285" s="6"/>
      <c r="E285" s="20"/>
      <c r="F285" s="652"/>
      <c r="G285" s="11"/>
      <c r="H285" s="11"/>
      <c r="I285" s="11"/>
      <c r="J285" s="18"/>
      <c r="K285" s="78"/>
      <c r="L285" s="11"/>
      <c r="M285" s="12"/>
      <c r="N285" s="6"/>
      <c r="O285" s="14"/>
    </row>
    <row r="286" spans="1:18" ht="14.1" customHeight="1">
      <c r="A286" s="36" t="s">
        <v>281</v>
      </c>
      <c r="B286" s="370"/>
      <c r="C286" s="350"/>
      <c r="D286" s="6"/>
      <c r="E286" s="20">
        <f>SUM(E276:E284)</f>
        <v>111351.84999999999</v>
      </c>
      <c r="F286" s="652"/>
      <c r="G286" s="11"/>
      <c r="H286" s="11"/>
      <c r="I286" s="11"/>
      <c r="J286" s="18"/>
      <c r="K286" s="78"/>
      <c r="L286" s="11"/>
      <c r="M286" s="12"/>
      <c r="N286" s="6"/>
      <c r="O286" s="14"/>
      <c r="P286" s="24" t="s">
        <v>77</v>
      </c>
    </row>
    <row r="287" spans="1:18" ht="14.1" customHeight="1">
      <c r="A287" s="361"/>
      <c r="B287" s="367"/>
      <c r="C287" s="350"/>
      <c r="D287" s="6"/>
      <c r="E287" s="20"/>
      <c r="F287" s="652"/>
      <c r="G287" s="11"/>
      <c r="H287" s="11"/>
      <c r="I287" s="11"/>
      <c r="J287" s="18"/>
      <c r="K287" s="78"/>
      <c r="L287" s="11"/>
      <c r="M287" s="12"/>
      <c r="N287" s="6"/>
      <c r="O287" s="14"/>
    </row>
    <row r="288" spans="1:18" ht="14.1" customHeight="1">
      <c r="A288" s="120" t="s">
        <v>904</v>
      </c>
      <c r="B288" s="74" t="s">
        <v>571</v>
      </c>
      <c r="C288" s="347" t="s">
        <v>219</v>
      </c>
      <c r="D288" s="89">
        <f>Summary!E326</f>
        <v>222.95</v>
      </c>
      <c r="E288" s="95">
        <v>2058.2280000000001</v>
      </c>
      <c r="F288" s="65" t="s">
        <v>122</v>
      </c>
      <c r="G288" s="68" t="s">
        <v>139</v>
      </c>
      <c r="H288" s="68" t="s">
        <v>345</v>
      </c>
      <c r="I288" s="68" t="s">
        <v>126</v>
      </c>
      <c r="J288" s="71">
        <v>10</v>
      </c>
      <c r="K288" s="72">
        <v>100</v>
      </c>
      <c r="L288" s="68" t="s">
        <v>905</v>
      </c>
      <c r="M288" s="118" t="s">
        <v>933</v>
      </c>
      <c r="N288" s="6">
        <f>E288*1000000</f>
        <v>2058228000</v>
      </c>
      <c r="O288" s="14">
        <f>N288/J288</f>
        <v>205822800</v>
      </c>
      <c r="P288" s="15">
        <f>D288*O288</f>
        <v>45888193260</v>
      </c>
    </row>
    <row r="289" spans="1:18" ht="14.1" customHeight="1">
      <c r="A289" s="120" t="s">
        <v>771</v>
      </c>
      <c r="B289" s="74" t="s">
        <v>572</v>
      </c>
      <c r="C289" s="347" t="s">
        <v>219</v>
      </c>
      <c r="D289" s="89">
        <f>Summary!E327</f>
        <v>22.09</v>
      </c>
      <c r="E289" s="64">
        <v>5765.6059999999998</v>
      </c>
      <c r="F289" s="65" t="s">
        <v>122</v>
      </c>
      <c r="G289" s="68" t="s">
        <v>192</v>
      </c>
      <c r="H289" s="68" t="s">
        <v>126</v>
      </c>
      <c r="I289" s="68" t="s">
        <v>126</v>
      </c>
      <c r="J289" s="71">
        <v>10</v>
      </c>
      <c r="K289" s="72">
        <v>500</v>
      </c>
      <c r="L289" s="68" t="s">
        <v>222</v>
      </c>
      <c r="M289" s="117">
        <v>2.0499999999999998</v>
      </c>
      <c r="N289" s="6">
        <f>E289*1000000</f>
        <v>5765606000</v>
      </c>
      <c r="O289" s="14">
        <f>N289/J289</f>
        <v>576560600</v>
      </c>
      <c r="P289" s="15">
        <f>D289*O289</f>
        <v>12736223654</v>
      </c>
    </row>
    <row r="290" spans="1:18" ht="14.1" customHeight="1">
      <c r="A290" s="120" t="s">
        <v>60</v>
      </c>
      <c r="B290" s="74" t="s">
        <v>573</v>
      </c>
      <c r="C290" s="347" t="s">
        <v>219</v>
      </c>
      <c r="D290" s="89">
        <f>Summary!E328</f>
        <v>20.010000000000002</v>
      </c>
      <c r="E290" s="64">
        <v>8809.16</v>
      </c>
      <c r="F290" s="65" t="s">
        <v>122</v>
      </c>
      <c r="G290" s="65" t="s">
        <v>372</v>
      </c>
      <c r="H290" s="68" t="s">
        <v>126</v>
      </c>
      <c r="I290" s="68" t="s">
        <v>126</v>
      </c>
      <c r="J290" s="71">
        <v>10</v>
      </c>
      <c r="K290" s="72">
        <v>500</v>
      </c>
      <c r="L290" s="68" t="s">
        <v>209</v>
      </c>
      <c r="M290" s="118">
        <v>5.63</v>
      </c>
      <c r="N290" s="6">
        <f>E290*1000000</f>
        <v>8809160000</v>
      </c>
      <c r="O290" s="14">
        <f>N290/J290</f>
        <v>880916000</v>
      </c>
      <c r="P290" s="15">
        <f>D290*O290</f>
        <v>17627129160</v>
      </c>
    </row>
    <row r="291" spans="1:18" ht="14.1" customHeight="1">
      <c r="A291" s="361"/>
      <c r="B291" s="367"/>
      <c r="C291" s="348"/>
      <c r="D291" s="6"/>
      <c r="E291" s="20"/>
      <c r="F291" s="652"/>
      <c r="G291" s="11"/>
      <c r="H291" s="11"/>
      <c r="I291" s="11"/>
      <c r="J291" s="18"/>
      <c r="K291" s="78"/>
      <c r="L291" s="11"/>
      <c r="M291" s="653"/>
      <c r="N291" s="6"/>
      <c r="O291" s="14"/>
      <c r="P291" s="15"/>
    </row>
    <row r="292" spans="1:18" ht="14.1" customHeight="1">
      <c r="A292" s="36" t="s">
        <v>282</v>
      </c>
      <c r="B292" s="370"/>
      <c r="C292" s="348"/>
      <c r="D292" s="6"/>
      <c r="E292" s="20">
        <f>SUM(E288:E290)</f>
        <v>16632.993999999999</v>
      </c>
      <c r="F292" s="652"/>
      <c r="G292" s="11"/>
      <c r="H292" s="11"/>
      <c r="I292" s="11"/>
      <c r="J292" s="18"/>
      <c r="K292" s="78"/>
      <c r="L292" s="11"/>
      <c r="M292" s="653"/>
      <c r="N292" s="6"/>
      <c r="O292" s="14"/>
      <c r="P292" s="24" t="s">
        <v>77</v>
      </c>
    </row>
    <row r="293" spans="1:18" ht="14.1" customHeight="1">
      <c r="A293" s="36"/>
      <c r="B293" s="370"/>
      <c r="C293" s="348"/>
      <c r="D293" s="6"/>
      <c r="E293" s="20"/>
      <c r="F293" s="652"/>
      <c r="G293" s="11"/>
      <c r="H293" s="11"/>
      <c r="I293" s="11"/>
      <c r="J293" s="18"/>
      <c r="K293" s="78"/>
      <c r="L293" s="11"/>
      <c r="M293" s="653"/>
      <c r="N293" s="6"/>
      <c r="O293" s="14"/>
    </row>
    <row r="294" spans="1:18" ht="14.1" customHeight="1">
      <c r="A294" s="120" t="s">
        <v>1262</v>
      </c>
      <c r="B294" s="74" t="s">
        <v>574</v>
      </c>
      <c r="C294" s="347" t="s">
        <v>219</v>
      </c>
      <c r="D294" s="89">
        <f>Summary!E332</f>
        <v>94.4</v>
      </c>
      <c r="E294" s="64">
        <v>918.75</v>
      </c>
      <c r="F294" s="65" t="s">
        <v>122</v>
      </c>
      <c r="G294" s="68" t="s">
        <v>373</v>
      </c>
      <c r="H294" s="68" t="s">
        <v>906</v>
      </c>
      <c r="I294" s="68" t="s">
        <v>126</v>
      </c>
      <c r="J294" s="71">
        <v>10</v>
      </c>
      <c r="K294" s="72">
        <v>500</v>
      </c>
      <c r="L294" s="108" t="s">
        <v>218</v>
      </c>
      <c r="M294" s="117" t="s">
        <v>927</v>
      </c>
      <c r="N294" s="6">
        <f>E294*1000000</f>
        <v>918750000</v>
      </c>
      <c r="O294" s="14">
        <f>N294/J294</f>
        <v>91875000</v>
      </c>
      <c r="P294" s="15">
        <f>D294*O294</f>
        <v>8673000000</v>
      </c>
      <c r="R294" s="37" t="s">
        <v>77</v>
      </c>
    </row>
    <row r="295" spans="1:18" ht="14.1" customHeight="1">
      <c r="A295" s="120" t="s">
        <v>1259</v>
      </c>
      <c r="B295" s="74" t="s">
        <v>212</v>
      </c>
      <c r="C295" s="347" t="s">
        <v>219</v>
      </c>
      <c r="D295" s="89">
        <f>Summary!E333</f>
        <v>185.56</v>
      </c>
      <c r="E295" s="64">
        <v>43009.284</v>
      </c>
      <c r="F295" s="65" t="s">
        <v>122</v>
      </c>
      <c r="G295" s="68" t="s">
        <v>127</v>
      </c>
      <c r="H295" s="68" t="s">
        <v>186</v>
      </c>
      <c r="I295" s="65" t="s">
        <v>1320</v>
      </c>
      <c r="J295" s="71">
        <v>10</v>
      </c>
      <c r="K295" s="72">
        <v>100</v>
      </c>
      <c r="L295" s="68" t="s">
        <v>929</v>
      </c>
      <c r="M295" s="117" t="s">
        <v>930</v>
      </c>
      <c r="N295" s="6">
        <f>E295*1000000</f>
        <v>43009284000</v>
      </c>
      <c r="O295" s="14">
        <f>N295/J295</f>
        <v>4300928400</v>
      </c>
      <c r="P295" s="15">
        <f>D295*O295</f>
        <v>798080273904</v>
      </c>
    </row>
    <row r="296" spans="1:18" ht="14.1" customHeight="1">
      <c r="A296" s="120" t="s">
        <v>1</v>
      </c>
      <c r="B296" s="74" t="s">
        <v>575</v>
      </c>
      <c r="C296" s="347" t="s">
        <v>219</v>
      </c>
      <c r="D296" s="89">
        <f>Summary!E334</f>
        <v>437.16</v>
      </c>
      <c r="E296" s="64">
        <v>2365.4589999999998</v>
      </c>
      <c r="F296" s="65" t="s">
        <v>122</v>
      </c>
      <c r="G296" s="68" t="s">
        <v>374</v>
      </c>
      <c r="H296" s="68" t="s">
        <v>907</v>
      </c>
      <c r="I296" s="68" t="s">
        <v>126</v>
      </c>
      <c r="J296" s="71">
        <v>10</v>
      </c>
      <c r="K296" s="72">
        <v>100</v>
      </c>
      <c r="L296" s="68" t="s">
        <v>162</v>
      </c>
      <c r="M296" s="118">
        <v>50.11</v>
      </c>
      <c r="N296" s="6">
        <f>E296*1000000</f>
        <v>2365459000</v>
      </c>
      <c r="O296" s="14">
        <f>N296/J296</f>
        <v>236545900</v>
      </c>
      <c r="P296" s="15">
        <f>D296*O296</f>
        <v>103408405644</v>
      </c>
    </row>
    <row r="297" spans="1:18" ht="14.1" customHeight="1">
      <c r="A297" s="120" t="s">
        <v>6</v>
      </c>
      <c r="B297" s="74" t="s">
        <v>284</v>
      </c>
      <c r="C297" s="347" t="s">
        <v>219</v>
      </c>
      <c r="D297" s="89">
        <f>Summary!E335</f>
        <v>175.37</v>
      </c>
      <c r="E297" s="64">
        <v>16430.95</v>
      </c>
      <c r="F297" s="65" t="s">
        <v>122</v>
      </c>
      <c r="G297" s="68" t="s">
        <v>376</v>
      </c>
      <c r="H297" s="68" t="s">
        <v>931</v>
      </c>
      <c r="I297" s="68" t="s">
        <v>126</v>
      </c>
      <c r="J297" s="71">
        <v>10</v>
      </c>
      <c r="K297" s="72">
        <v>100</v>
      </c>
      <c r="L297" s="68" t="s">
        <v>932</v>
      </c>
      <c r="M297" s="118" t="s">
        <v>1247</v>
      </c>
      <c r="N297" s="6">
        <f>E297*1000000</f>
        <v>16430950000</v>
      </c>
      <c r="O297" s="14">
        <f>N297/J297</f>
        <v>1643095000</v>
      </c>
      <c r="P297" s="15">
        <f>D297*O297</f>
        <v>288149570150</v>
      </c>
    </row>
    <row r="298" spans="1:18" ht="13.5" customHeight="1">
      <c r="A298" s="361" t="s">
        <v>77</v>
      </c>
      <c r="B298" s="367"/>
      <c r="C298" s="348"/>
      <c r="D298" s="6"/>
      <c r="E298" s="20"/>
      <c r="F298" s="652"/>
      <c r="G298" s="11"/>
      <c r="H298" s="11"/>
      <c r="I298" s="11"/>
      <c r="J298" s="18"/>
      <c r="K298" s="78"/>
      <c r="L298" s="11"/>
      <c r="M298" s="653"/>
      <c r="N298" s="6"/>
      <c r="O298" s="14"/>
    </row>
    <row r="299" spans="1:18" ht="14.1" customHeight="1" thickBot="1">
      <c r="A299" s="687" t="s">
        <v>93</v>
      </c>
      <c r="B299" s="688"/>
      <c r="C299" s="685"/>
      <c r="D299" s="139"/>
      <c r="E299" s="56">
        <f>SUM(E294:E297)</f>
        <v>62724.442999999999</v>
      </c>
      <c r="F299" s="25"/>
      <c r="G299" s="19"/>
      <c r="H299" s="19"/>
      <c r="I299" s="11"/>
      <c r="J299" s="25"/>
      <c r="K299" s="141" t="s">
        <v>95</v>
      </c>
      <c r="L299" s="25"/>
      <c r="M299" s="34"/>
      <c r="N299" s="5"/>
      <c r="P299" s="24" t="s">
        <v>77</v>
      </c>
    </row>
    <row r="300" spans="1:18" ht="14.1" customHeight="1">
      <c r="A300" s="388" t="s">
        <v>273</v>
      </c>
      <c r="B300" s="713" t="s">
        <v>576</v>
      </c>
      <c r="C300" s="349" t="s">
        <v>219</v>
      </c>
      <c r="D300" s="681">
        <f>Summary!E339</f>
        <v>20.13</v>
      </c>
      <c r="E300" s="124">
        <v>65.825999999999993</v>
      </c>
      <c r="F300" s="125" t="s">
        <v>122</v>
      </c>
      <c r="G300" s="125" t="s">
        <v>142</v>
      </c>
      <c r="H300" s="125" t="s">
        <v>142</v>
      </c>
      <c r="I300" s="68" t="s">
        <v>126</v>
      </c>
      <c r="J300" s="130">
        <v>10</v>
      </c>
      <c r="K300" s="131">
        <v>500</v>
      </c>
      <c r="L300" s="127" t="s">
        <v>220</v>
      </c>
      <c r="M300" s="675">
        <v>2.29</v>
      </c>
      <c r="N300" s="6">
        <f>E300*1000000</f>
        <v>65825999.999999993</v>
      </c>
      <c r="O300" s="14">
        <f>N300/J300</f>
        <v>6582599.9999999991</v>
      </c>
      <c r="P300" s="15">
        <f>D300*O300</f>
        <v>132507737.99999997</v>
      </c>
    </row>
    <row r="301" spans="1:18" ht="14.1" customHeight="1">
      <c r="A301" s="120" t="s">
        <v>772</v>
      </c>
      <c r="B301" s="74" t="s">
        <v>577</v>
      </c>
      <c r="C301" s="347" t="s">
        <v>219</v>
      </c>
      <c r="D301" s="89">
        <f>Summary!E340</f>
        <v>33.950000000000003</v>
      </c>
      <c r="E301" s="64">
        <v>564.6</v>
      </c>
      <c r="F301" s="65" t="s">
        <v>122</v>
      </c>
      <c r="G301" s="68" t="s">
        <v>129</v>
      </c>
      <c r="H301" s="68" t="s">
        <v>141</v>
      </c>
      <c r="I301" s="68" t="s">
        <v>126</v>
      </c>
      <c r="J301" s="71">
        <v>10</v>
      </c>
      <c r="K301" s="72">
        <v>500</v>
      </c>
      <c r="L301" s="68" t="s">
        <v>878</v>
      </c>
      <c r="M301" s="118">
        <v>6.05</v>
      </c>
      <c r="N301" s="6">
        <f>E301*1000000</f>
        <v>564600000</v>
      </c>
      <c r="O301" s="14">
        <f>N301/J301</f>
        <v>56460000</v>
      </c>
      <c r="P301" s="15">
        <f>D301*O301</f>
        <v>1916817000.0000002</v>
      </c>
    </row>
    <row r="302" spans="1:18" ht="14.1" customHeight="1">
      <c r="A302" s="120" t="s">
        <v>238</v>
      </c>
      <c r="B302" s="74" t="s">
        <v>578</v>
      </c>
      <c r="C302" s="347" t="s">
        <v>219</v>
      </c>
      <c r="D302" s="89">
        <f>Summary!E341</f>
        <v>30.72</v>
      </c>
      <c r="E302" s="64">
        <v>1198.9259999999999</v>
      </c>
      <c r="F302" s="65" t="s">
        <v>122</v>
      </c>
      <c r="G302" s="68" t="s">
        <v>123</v>
      </c>
      <c r="H302" s="68" t="s">
        <v>141</v>
      </c>
      <c r="I302" s="68" t="s">
        <v>126</v>
      </c>
      <c r="J302" s="71">
        <v>10</v>
      </c>
      <c r="K302" s="72">
        <v>500</v>
      </c>
      <c r="L302" s="68" t="s">
        <v>908</v>
      </c>
      <c r="M302" s="118" t="s">
        <v>942</v>
      </c>
      <c r="N302" s="6">
        <f>E302*1000000</f>
        <v>1198926000</v>
      </c>
      <c r="O302" s="14">
        <f>N302/J302</f>
        <v>119892600</v>
      </c>
      <c r="P302" s="15">
        <f>D302*O302</f>
        <v>3683100672</v>
      </c>
    </row>
    <row r="303" spans="1:18" ht="14.1" customHeight="1">
      <c r="A303" s="120" t="s">
        <v>59</v>
      </c>
      <c r="B303" s="74" t="s">
        <v>909</v>
      </c>
      <c r="C303" s="347" t="s">
        <v>219</v>
      </c>
      <c r="D303" s="89">
        <f>Summary!E342</f>
        <v>52.25</v>
      </c>
      <c r="E303" s="64">
        <v>56.902000000000001</v>
      </c>
      <c r="F303" s="65" t="s">
        <v>122</v>
      </c>
      <c r="G303" s="65" t="s">
        <v>142</v>
      </c>
      <c r="H303" s="65" t="s">
        <v>142</v>
      </c>
      <c r="I303" s="68" t="s">
        <v>126</v>
      </c>
      <c r="J303" s="71">
        <v>10</v>
      </c>
      <c r="K303" s="72">
        <v>500</v>
      </c>
      <c r="L303" s="68" t="s">
        <v>222</v>
      </c>
      <c r="M303" s="117">
        <v>-17.559999999999999</v>
      </c>
      <c r="N303" s="6">
        <f>E303*1000000</f>
        <v>56902000</v>
      </c>
      <c r="O303" s="14">
        <f>N303/J303</f>
        <v>5690200</v>
      </c>
      <c r="P303" s="15">
        <f>D303*O303</f>
        <v>297312950</v>
      </c>
    </row>
    <row r="304" spans="1:18" ht="14.1" customHeight="1">
      <c r="A304" s="361"/>
      <c r="B304" s="367"/>
      <c r="C304" s="348"/>
      <c r="D304" s="77"/>
      <c r="E304" s="20"/>
      <c r="F304" s="652"/>
      <c r="G304" s="11"/>
      <c r="H304" s="11"/>
      <c r="I304" s="11"/>
      <c r="J304" s="18"/>
      <c r="K304" s="78"/>
      <c r="L304" s="11"/>
      <c r="M304" s="12"/>
      <c r="N304" s="6"/>
      <c r="O304" s="14"/>
      <c r="P304" s="15"/>
    </row>
    <row r="305" spans="1:16" ht="14.1" customHeight="1">
      <c r="A305" s="36" t="s">
        <v>283</v>
      </c>
      <c r="B305" s="370"/>
      <c r="C305" s="4"/>
      <c r="D305" s="6" t="s">
        <v>77</v>
      </c>
      <c r="E305" s="20">
        <f>SUM(E300:E303)</f>
        <v>1886.2539999999999</v>
      </c>
      <c r="F305" s="5"/>
      <c r="G305" s="5"/>
      <c r="H305" s="5"/>
      <c r="I305" s="5"/>
      <c r="J305" s="5"/>
      <c r="K305" s="78" t="s">
        <v>77</v>
      </c>
      <c r="L305" s="5"/>
      <c r="M305" s="10"/>
      <c r="N305" s="5"/>
      <c r="P305" s="24"/>
    </row>
    <row r="306" spans="1:16" ht="14.1" customHeight="1">
      <c r="A306" s="391"/>
      <c r="B306" s="367"/>
      <c r="C306" s="4"/>
      <c r="D306" s="6" t="s">
        <v>77</v>
      </c>
      <c r="E306" s="20"/>
      <c r="F306" s="5"/>
      <c r="G306" s="5"/>
      <c r="H306" s="5"/>
      <c r="I306" s="5"/>
      <c r="J306" s="5"/>
      <c r="K306" s="78"/>
      <c r="L306" s="5"/>
      <c r="M306" s="10"/>
      <c r="N306" s="5"/>
    </row>
    <row r="307" spans="1:16" ht="14.1" customHeight="1">
      <c r="A307" s="145" t="s">
        <v>275</v>
      </c>
      <c r="B307" s="709" t="s">
        <v>579</v>
      </c>
      <c r="C307" s="347" t="s">
        <v>219</v>
      </c>
      <c r="D307" s="89">
        <f>Summary!E346</f>
        <v>2.48</v>
      </c>
      <c r="E307" s="64">
        <v>1087.3520000000001</v>
      </c>
      <c r="F307" s="70" t="s">
        <v>191</v>
      </c>
      <c r="G307" s="65" t="s">
        <v>142</v>
      </c>
      <c r="H307" s="65" t="s">
        <v>142</v>
      </c>
      <c r="I307" s="68" t="s">
        <v>126</v>
      </c>
      <c r="J307" s="71">
        <v>10</v>
      </c>
      <c r="K307" s="72">
        <v>500</v>
      </c>
      <c r="L307" s="68" t="s">
        <v>217</v>
      </c>
      <c r="M307" s="121">
        <v>-2.04</v>
      </c>
      <c r="N307" s="6">
        <f t="shared" ref="N307:N314" si="38">E307*1000000</f>
        <v>1087352000</v>
      </c>
      <c r="O307" s="14">
        <f t="shared" ref="O307:O314" si="39">N307/J307</f>
        <v>108735200</v>
      </c>
      <c r="P307" s="15">
        <f t="shared" ref="P307:P314" si="40">D307*O307</f>
        <v>269663296</v>
      </c>
    </row>
    <row r="308" spans="1:16" ht="14.1" customHeight="1">
      <c r="A308" s="145" t="s">
        <v>15</v>
      </c>
      <c r="B308" s="709" t="s">
        <v>580</v>
      </c>
      <c r="C308" s="347" t="s">
        <v>219</v>
      </c>
      <c r="D308" s="89">
        <f>Summary!E347</f>
        <v>14.3</v>
      </c>
      <c r="E308" s="64">
        <v>213.04400000000001</v>
      </c>
      <c r="F308" s="70" t="s">
        <v>191</v>
      </c>
      <c r="G308" s="65" t="s">
        <v>142</v>
      </c>
      <c r="H308" s="65" t="s">
        <v>142</v>
      </c>
      <c r="I308" s="68" t="s">
        <v>126</v>
      </c>
      <c r="J308" s="71">
        <v>10</v>
      </c>
      <c r="K308" s="72">
        <v>500</v>
      </c>
      <c r="L308" s="68" t="s">
        <v>321</v>
      </c>
      <c r="M308" s="118">
        <v>-1.46</v>
      </c>
      <c r="N308" s="6">
        <f>E308*1000000</f>
        <v>213044000</v>
      </c>
      <c r="O308" s="14">
        <f t="shared" si="39"/>
        <v>21304400</v>
      </c>
      <c r="P308" s="15">
        <f t="shared" si="40"/>
        <v>304652920</v>
      </c>
    </row>
    <row r="309" spans="1:16" ht="14.1" customHeight="1">
      <c r="A309" s="145" t="s">
        <v>233</v>
      </c>
      <c r="B309" s="709" t="s">
        <v>581</v>
      </c>
      <c r="C309" s="347" t="s">
        <v>219</v>
      </c>
      <c r="D309" s="89">
        <f>Summary!E348</f>
        <v>5.59</v>
      </c>
      <c r="E309" s="64">
        <v>450.02499999999998</v>
      </c>
      <c r="F309" s="70" t="s">
        <v>191</v>
      </c>
      <c r="G309" s="65" t="s">
        <v>142</v>
      </c>
      <c r="H309" s="65" t="s">
        <v>142</v>
      </c>
      <c r="I309" s="68" t="s">
        <v>126</v>
      </c>
      <c r="J309" s="71">
        <v>10</v>
      </c>
      <c r="K309" s="72">
        <v>500</v>
      </c>
      <c r="L309" s="68" t="s">
        <v>245</v>
      </c>
      <c r="M309" s="118">
        <v>-1.91</v>
      </c>
      <c r="N309" s="6">
        <f>E309*1000000</f>
        <v>450025000</v>
      </c>
      <c r="O309" s="14">
        <f t="shared" si="39"/>
        <v>45002500</v>
      </c>
      <c r="P309" s="15">
        <f t="shared" si="40"/>
        <v>251563975</v>
      </c>
    </row>
    <row r="310" spans="1:16" ht="14.1" customHeight="1">
      <c r="A310" s="120" t="s">
        <v>313</v>
      </c>
      <c r="B310" s="74" t="s">
        <v>582</v>
      </c>
      <c r="C310" s="347" t="s">
        <v>219</v>
      </c>
      <c r="D310" s="89">
        <f>Summary!E349</f>
        <v>4.2</v>
      </c>
      <c r="E310" s="64">
        <v>200</v>
      </c>
      <c r="F310" s="65" t="s">
        <v>122</v>
      </c>
      <c r="G310" s="70" t="s">
        <v>142</v>
      </c>
      <c r="H310" s="70" t="s">
        <v>142</v>
      </c>
      <c r="I310" s="68" t="s">
        <v>126</v>
      </c>
      <c r="J310" s="71">
        <v>10</v>
      </c>
      <c r="K310" s="72">
        <v>500</v>
      </c>
      <c r="L310" s="68" t="s">
        <v>946</v>
      </c>
      <c r="M310" s="117">
        <v>-2.0699999999999998</v>
      </c>
      <c r="N310" s="6">
        <f t="shared" si="38"/>
        <v>200000000</v>
      </c>
      <c r="O310" s="14">
        <f t="shared" si="39"/>
        <v>20000000</v>
      </c>
      <c r="P310" s="15">
        <f t="shared" si="40"/>
        <v>84000000</v>
      </c>
    </row>
    <row r="311" spans="1:16" ht="14.1" customHeight="1">
      <c r="A311" s="145" t="s">
        <v>230</v>
      </c>
      <c r="B311" s="709" t="s">
        <v>583</v>
      </c>
      <c r="C311" s="347" t="s">
        <v>219</v>
      </c>
      <c r="D311" s="89">
        <f>Summary!E350</f>
        <v>20.04</v>
      </c>
      <c r="E311" s="64">
        <v>1428</v>
      </c>
      <c r="F311" s="65" t="s">
        <v>225</v>
      </c>
      <c r="G311" s="65" t="s">
        <v>142</v>
      </c>
      <c r="H311" s="65" t="s">
        <v>142</v>
      </c>
      <c r="I311" s="68" t="s">
        <v>126</v>
      </c>
      <c r="J311" s="71">
        <v>10</v>
      </c>
      <c r="K311" s="72">
        <v>500</v>
      </c>
      <c r="L311" s="68" t="s">
        <v>875</v>
      </c>
      <c r="M311" s="117">
        <v>-3.73</v>
      </c>
      <c r="N311" s="6">
        <f t="shared" si="38"/>
        <v>1428000000</v>
      </c>
      <c r="O311" s="14">
        <f t="shared" si="39"/>
        <v>142800000</v>
      </c>
      <c r="P311" s="15">
        <f t="shared" si="40"/>
        <v>2861712000</v>
      </c>
    </row>
    <row r="312" spans="1:16" ht="14.1" customHeight="1">
      <c r="A312" s="120" t="s">
        <v>1213</v>
      </c>
      <c r="B312" s="74" t="s">
        <v>584</v>
      </c>
      <c r="C312" s="347" t="s">
        <v>219</v>
      </c>
      <c r="D312" s="89">
        <f>Summary!E351</f>
        <v>266</v>
      </c>
      <c r="E312" s="64">
        <v>786</v>
      </c>
      <c r="F312" s="65" t="s">
        <v>122</v>
      </c>
      <c r="G312" s="68" t="s">
        <v>194</v>
      </c>
      <c r="H312" s="68" t="s">
        <v>947</v>
      </c>
      <c r="I312" s="68" t="s">
        <v>126</v>
      </c>
      <c r="J312" s="71">
        <v>10</v>
      </c>
      <c r="K312" s="72">
        <v>100</v>
      </c>
      <c r="L312" s="68" t="s">
        <v>342</v>
      </c>
      <c r="M312" s="118" t="s">
        <v>948</v>
      </c>
      <c r="N312" s="6">
        <f t="shared" si="38"/>
        <v>786000000</v>
      </c>
      <c r="O312" s="14">
        <f t="shared" si="39"/>
        <v>78600000</v>
      </c>
      <c r="P312" s="15">
        <f t="shared" si="40"/>
        <v>20907600000</v>
      </c>
    </row>
    <row r="313" spans="1:16" ht="14.1" customHeight="1">
      <c r="A313" s="120" t="s">
        <v>585</v>
      </c>
      <c r="B313" s="74" t="s">
        <v>586</v>
      </c>
      <c r="C313" s="347" t="s">
        <v>219</v>
      </c>
      <c r="D313" s="89">
        <f>Summary!E352</f>
        <v>600</v>
      </c>
      <c r="E313" s="64">
        <v>366.05399999999997</v>
      </c>
      <c r="F313" s="65" t="s">
        <v>122</v>
      </c>
      <c r="G313" s="68" t="s">
        <v>773</v>
      </c>
      <c r="H313" s="68" t="s">
        <v>945</v>
      </c>
      <c r="I313" s="68" t="s">
        <v>126</v>
      </c>
      <c r="J313" s="71">
        <v>10</v>
      </c>
      <c r="K313" s="72">
        <v>100</v>
      </c>
      <c r="L313" s="68" t="s">
        <v>932</v>
      </c>
      <c r="M313" s="117">
        <v>54.03</v>
      </c>
      <c r="N313" s="6">
        <f t="shared" si="38"/>
        <v>366054000</v>
      </c>
      <c r="O313" s="14">
        <f t="shared" si="39"/>
        <v>36605400</v>
      </c>
      <c r="P313" s="15">
        <f t="shared" si="40"/>
        <v>21963240000</v>
      </c>
    </row>
    <row r="314" spans="1:16" ht="14.1" customHeight="1">
      <c r="A314" s="120" t="s">
        <v>774</v>
      </c>
      <c r="B314" s="74" t="s">
        <v>587</v>
      </c>
      <c r="C314" s="347" t="s">
        <v>219</v>
      </c>
      <c r="D314" s="89">
        <f>Summary!E353</f>
        <v>18.39</v>
      </c>
      <c r="E314" s="64">
        <v>179.72399999999999</v>
      </c>
      <c r="F314" s="65" t="s">
        <v>122</v>
      </c>
      <c r="G314" s="68" t="s">
        <v>157</v>
      </c>
      <c r="H314" s="68" t="s">
        <v>208</v>
      </c>
      <c r="I314" s="68" t="s">
        <v>126</v>
      </c>
      <c r="J314" s="71">
        <v>10</v>
      </c>
      <c r="K314" s="72">
        <v>500</v>
      </c>
      <c r="L314" s="68" t="s">
        <v>949</v>
      </c>
      <c r="M314" s="117" t="s">
        <v>950</v>
      </c>
      <c r="N314" s="6">
        <f t="shared" si="38"/>
        <v>179724000</v>
      </c>
      <c r="O314" s="14">
        <f t="shared" si="39"/>
        <v>17972400</v>
      </c>
      <c r="P314" s="15">
        <f t="shared" si="40"/>
        <v>330512436</v>
      </c>
    </row>
    <row r="315" spans="1:16" ht="14.1" customHeight="1">
      <c r="A315" s="361"/>
      <c r="B315" s="367"/>
      <c r="C315" s="348"/>
      <c r="D315" s="6"/>
      <c r="E315" s="20"/>
      <c r="F315" s="652"/>
      <c r="G315" s="5"/>
      <c r="H315" s="5"/>
      <c r="I315" s="5"/>
      <c r="J315" s="18"/>
      <c r="K315" s="78"/>
      <c r="L315" s="11"/>
      <c r="M315" s="653"/>
      <c r="N315" s="6"/>
      <c r="O315" s="14"/>
    </row>
    <row r="316" spans="1:16" ht="14.1" customHeight="1">
      <c r="A316" s="392" t="s">
        <v>94</v>
      </c>
      <c r="B316" s="370"/>
      <c r="C316" s="4"/>
      <c r="D316" s="6" t="s">
        <v>77</v>
      </c>
      <c r="E316" s="20">
        <f>SUM(E307:E314)</f>
        <v>4710.1990000000005</v>
      </c>
      <c r="F316" s="5"/>
      <c r="G316" s="5"/>
      <c r="H316" s="5"/>
      <c r="I316" s="5"/>
      <c r="J316" s="5"/>
      <c r="K316" s="78" t="s">
        <v>77</v>
      </c>
      <c r="L316" s="5"/>
      <c r="M316" s="10"/>
      <c r="N316" s="5"/>
      <c r="P316" s="24"/>
    </row>
    <row r="317" spans="1:16" ht="14.1" customHeight="1">
      <c r="A317" s="389"/>
      <c r="B317" s="717"/>
      <c r="C317" s="7"/>
      <c r="D317" s="6"/>
      <c r="E317" s="20"/>
      <c r="F317" s="5"/>
      <c r="G317" s="5"/>
      <c r="H317" s="5"/>
      <c r="I317" s="5"/>
      <c r="J317" s="5"/>
      <c r="K317" s="78" t="s">
        <v>77</v>
      </c>
      <c r="L317" s="5"/>
      <c r="M317" s="10"/>
      <c r="N317" s="5"/>
    </row>
    <row r="318" spans="1:16" ht="14.1" customHeight="1">
      <c r="A318" s="120" t="s">
        <v>319</v>
      </c>
      <c r="B318" s="74" t="s">
        <v>588</v>
      </c>
      <c r="C318" s="347" t="s">
        <v>219</v>
      </c>
      <c r="D318" s="89">
        <f>Summary!E357</f>
        <v>10.37</v>
      </c>
      <c r="E318" s="64">
        <v>1218.6880000000001</v>
      </c>
      <c r="F318" s="65" t="s">
        <v>296</v>
      </c>
      <c r="G318" s="70" t="s">
        <v>142</v>
      </c>
      <c r="H318" s="69" t="s">
        <v>126</v>
      </c>
      <c r="I318" s="69" t="s">
        <v>126</v>
      </c>
      <c r="J318" s="71">
        <v>10</v>
      </c>
      <c r="K318" s="72">
        <v>500</v>
      </c>
      <c r="L318" s="68" t="s">
        <v>303</v>
      </c>
      <c r="M318" s="118">
        <v>-10.41</v>
      </c>
      <c r="N318" s="6">
        <f>E318*1000000</f>
        <v>1218688000</v>
      </c>
      <c r="O318" s="14">
        <f>N318/J318</f>
        <v>121868800</v>
      </c>
      <c r="P318" s="15">
        <f>D318*O318</f>
        <v>1263779456</v>
      </c>
    </row>
    <row r="319" spans="1:16" ht="14.1" customHeight="1">
      <c r="A319" s="120" t="s">
        <v>1317</v>
      </c>
      <c r="B319" s="74" t="s">
        <v>589</v>
      </c>
      <c r="C319" s="347" t="s">
        <v>219</v>
      </c>
      <c r="D319" s="89">
        <f>Summary!E358</f>
        <v>612</v>
      </c>
      <c r="E319" s="64">
        <v>82.47</v>
      </c>
      <c r="F319" s="65" t="s">
        <v>158</v>
      </c>
      <c r="G319" s="69" t="s">
        <v>139</v>
      </c>
      <c r="H319" s="96">
        <v>12</v>
      </c>
      <c r="I319" s="96" t="s">
        <v>126</v>
      </c>
      <c r="J319" s="71">
        <v>10</v>
      </c>
      <c r="K319" s="72">
        <v>500</v>
      </c>
      <c r="L319" s="68" t="s">
        <v>775</v>
      </c>
      <c r="M319" s="136">
        <v>8.17</v>
      </c>
      <c r="N319" s="6">
        <f>E319*1000000</f>
        <v>82470000</v>
      </c>
      <c r="O319" s="14">
        <f>N319/J319</f>
        <v>8247000</v>
      </c>
      <c r="P319" s="15">
        <f>D319*O319</f>
        <v>5047164000</v>
      </c>
    </row>
    <row r="320" spans="1:16" ht="14.1" customHeight="1">
      <c r="A320" s="389"/>
      <c r="B320" s="717"/>
      <c r="C320" s="7"/>
      <c r="D320" s="6" t="s">
        <v>77</v>
      </c>
      <c r="E320" s="20"/>
      <c r="F320" s="5"/>
      <c r="G320" s="5"/>
      <c r="H320" s="5"/>
      <c r="I320" s="5"/>
      <c r="J320" s="5"/>
      <c r="K320" s="78" t="s">
        <v>77</v>
      </c>
      <c r="L320" s="5"/>
      <c r="M320" s="10"/>
      <c r="N320" s="5"/>
    </row>
    <row r="321" spans="1:19" ht="14.1" customHeight="1">
      <c r="A321" s="36" t="s">
        <v>286</v>
      </c>
      <c r="B321" s="370"/>
      <c r="C321" s="4"/>
      <c r="D321" s="6" t="s">
        <v>77</v>
      </c>
      <c r="E321" s="79">
        <f>SUM(E318:E320)</f>
        <v>1301.1580000000001</v>
      </c>
      <c r="F321" s="5"/>
      <c r="G321" s="5"/>
      <c r="H321" s="5"/>
      <c r="I321" s="5"/>
      <c r="J321" s="5"/>
      <c r="K321" s="78" t="s">
        <v>77</v>
      </c>
      <c r="L321" s="5"/>
      <c r="M321" s="10"/>
      <c r="N321" s="5"/>
      <c r="P321" s="24"/>
    </row>
    <row r="322" spans="1:19" ht="14.1" customHeight="1">
      <c r="A322" s="361"/>
      <c r="B322" s="367"/>
      <c r="C322" s="4"/>
      <c r="D322" s="6"/>
      <c r="E322" s="79"/>
      <c r="F322" s="5"/>
      <c r="G322" s="5"/>
      <c r="H322" s="5"/>
      <c r="I322" s="5"/>
      <c r="J322" s="5"/>
      <c r="K322" s="78"/>
      <c r="L322" s="5"/>
      <c r="M322" s="10"/>
      <c r="N322" s="5"/>
    </row>
    <row r="323" spans="1:19" ht="14.1" customHeight="1">
      <c r="A323" s="120" t="s">
        <v>24</v>
      </c>
      <c r="B323" s="74" t="s">
        <v>590</v>
      </c>
      <c r="C323" s="347" t="s">
        <v>219</v>
      </c>
      <c r="D323" s="89">
        <f>Summary!E362</f>
        <v>3.8</v>
      </c>
      <c r="E323" s="64">
        <v>28772.174999999999</v>
      </c>
      <c r="F323" s="65" t="s">
        <v>156</v>
      </c>
      <c r="G323" s="65" t="s">
        <v>142</v>
      </c>
      <c r="H323" s="68" t="s">
        <v>126</v>
      </c>
      <c r="I323" s="68" t="s">
        <v>126</v>
      </c>
      <c r="J323" s="71">
        <v>10</v>
      </c>
      <c r="K323" s="72">
        <v>500</v>
      </c>
      <c r="L323" s="68" t="s">
        <v>785</v>
      </c>
      <c r="M323" s="121">
        <v>-9.3000000000000007</v>
      </c>
      <c r="N323" s="6">
        <f>E323*1000000</f>
        <v>28772175000</v>
      </c>
      <c r="O323" s="14">
        <f>N323/J323</f>
        <v>2877217500</v>
      </c>
      <c r="P323" s="15">
        <f>D323*O323</f>
        <v>10933426500</v>
      </c>
    </row>
    <row r="324" spans="1:19" ht="14.1" customHeight="1">
      <c r="A324" s="361"/>
      <c r="B324" s="367"/>
      <c r="C324" s="348"/>
      <c r="D324" s="6"/>
      <c r="E324" s="20"/>
      <c r="F324" s="652"/>
      <c r="G324" s="5"/>
      <c r="H324" s="5"/>
      <c r="I324" s="5"/>
      <c r="J324" s="18"/>
      <c r="K324" s="78"/>
      <c r="L324" s="11"/>
      <c r="M324" s="653"/>
      <c r="N324" s="6"/>
      <c r="O324" s="14"/>
    </row>
    <row r="325" spans="1:19" ht="14.1" customHeight="1">
      <c r="A325" s="36" t="s">
        <v>287</v>
      </c>
      <c r="B325" s="370"/>
      <c r="C325" s="348"/>
      <c r="D325" s="6"/>
      <c r="E325" s="80">
        <f>SUM(E323:E324)</f>
        <v>28772.174999999999</v>
      </c>
      <c r="F325" s="652"/>
      <c r="G325" s="5"/>
      <c r="H325" s="5"/>
      <c r="I325" s="5"/>
      <c r="J325" s="18"/>
      <c r="K325" s="78"/>
      <c r="L325" s="11"/>
      <c r="M325" s="653"/>
      <c r="N325" s="6"/>
      <c r="O325" s="14"/>
      <c r="P325" s="24"/>
    </row>
    <row r="326" spans="1:19" ht="14.1" customHeight="1">
      <c r="A326" s="361"/>
      <c r="B326" s="367"/>
      <c r="C326" s="348"/>
      <c r="D326" s="6"/>
      <c r="E326" s="20"/>
      <c r="F326" s="652"/>
      <c r="G326" s="5"/>
      <c r="H326" s="5"/>
      <c r="I326" s="5"/>
      <c r="J326" s="18"/>
      <c r="K326" s="78"/>
      <c r="L326" s="11"/>
      <c r="M326" s="653"/>
      <c r="N326" s="6"/>
      <c r="O326" s="14"/>
    </row>
    <row r="327" spans="1:19" ht="14.1" customHeight="1">
      <c r="A327" s="120" t="s">
        <v>202</v>
      </c>
      <c r="B327" s="74" t="s">
        <v>591</v>
      </c>
      <c r="C327" s="347" t="s">
        <v>219</v>
      </c>
      <c r="D327" s="89">
        <f>Summary!E366</f>
        <v>17.72</v>
      </c>
      <c r="E327" s="64">
        <v>779.10199999999998</v>
      </c>
      <c r="F327" s="65" t="s">
        <v>122</v>
      </c>
      <c r="G327" s="70" t="s">
        <v>142</v>
      </c>
      <c r="H327" s="70" t="s">
        <v>142</v>
      </c>
      <c r="I327" s="69" t="s">
        <v>126</v>
      </c>
      <c r="J327" s="71">
        <v>10</v>
      </c>
      <c r="K327" s="72">
        <v>500</v>
      </c>
      <c r="L327" s="68" t="s">
        <v>217</v>
      </c>
      <c r="M327" s="118">
        <v>11.83</v>
      </c>
      <c r="N327" s="6">
        <f t="shared" ref="N327:N332" si="41">E327*1000000</f>
        <v>779102000</v>
      </c>
      <c r="O327" s="14">
        <f t="shared" ref="O327:O332" si="42">N327/J327</f>
        <v>77910200</v>
      </c>
      <c r="P327" s="15">
        <f>D327*O327</f>
        <v>1380568744</v>
      </c>
    </row>
    <row r="328" spans="1:19" ht="14.1" customHeight="1">
      <c r="A328" s="120" t="s">
        <v>776</v>
      </c>
      <c r="B328" s="74" t="s">
        <v>592</v>
      </c>
      <c r="C328" s="347" t="s">
        <v>219</v>
      </c>
      <c r="D328" s="89">
        <f>Summary!E367</f>
        <v>54</v>
      </c>
      <c r="E328" s="64">
        <v>98.01</v>
      </c>
      <c r="F328" s="65" t="s">
        <v>122</v>
      </c>
      <c r="G328" s="96">
        <v>0.35</v>
      </c>
      <c r="H328" s="96" t="s">
        <v>910</v>
      </c>
      <c r="I328" s="69" t="s">
        <v>126</v>
      </c>
      <c r="J328" s="71">
        <v>10</v>
      </c>
      <c r="K328" s="72">
        <v>500</v>
      </c>
      <c r="L328" s="68" t="s">
        <v>220</v>
      </c>
      <c r="M328" s="118">
        <v>8</v>
      </c>
      <c r="N328" s="6">
        <f t="shared" si="41"/>
        <v>98010000</v>
      </c>
      <c r="O328" s="14">
        <f t="shared" si="42"/>
        <v>9801000</v>
      </c>
      <c r="P328" s="15">
        <f>D328*O328</f>
        <v>529254000</v>
      </c>
    </row>
    <row r="329" spans="1:19" ht="14.1" customHeight="1">
      <c r="A329" s="120" t="s">
        <v>229</v>
      </c>
      <c r="B329" s="74" t="s">
        <v>593</v>
      </c>
      <c r="C329" s="347" t="s">
        <v>219</v>
      </c>
      <c r="D329" s="89">
        <f>Summary!E368</f>
        <v>16.2</v>
      </c>
      <c r="E329" s="64">
        <v>37740</v>
      </c>
      <c r="F329" s="65" t="s">
        <v>122</v>
      </c>
      <c r="G329" s="69" t="s">
        <v>189</v>
      </c>
      <c r="H329" s="70" t="s">
        <v>142</v>
      </c>
      <c r="I329" s="69" t="s">
        <v>126</v>
      </c>
      <c r="J329" s="71">
        <v>10</v>
      </c>
      <c r="K329" s="72">
        <v>500</v>
      </c>
      <c r="L329" s="68" t="s">
        <v>375</v>
      </c>
      <c r="M329" s="118" t="s">
        <v>958</v>
      </c>
      <c r="N329" s="6">
        <f t="shared" si="41"/>
        <v>37740000000</v>
      </c>
      <c r="O329" s="14">
        <f t="shared" si="42"/>
        <v>3774000000</v>
      </c>
      <c r="P329" s="15">
        <f>D329*O329</f>
        <v>61138800000</v>
      </c>
    </row>
    <row r="330" spans="1:19" ht="14.1" customHeight="1">
      <c r="A330" s="120" t="s">
        <v>96</v>
      </c>
      <c r="B330" s="74" t="s">
        <v>594</v>
      </c>
      <c r="C330" s="347" t="s">
        <v>219</v>
      </c>
      <c r="D330" s="89" t="str">
        <f>Summary!E369</f>
        <v>NT</v>
      </c>
      <c r="E330" s="64">
        <v>13260</v>
      </c>
      <c r="F330" s="65" t="s">
        <v>122</v>
      </c>
      <c r="G330" s="69" t="s">
        <v>189</v>
      </c>
      <c r="H330" s="70" t="s">
        <v>142</v>
      </c>
      <c r="I330" s="69" t="s">
        <v>126</v>
      </c>
      <c r="J330" s="71">
        <v>10</v>
      </c>
      <c r="K330" s="72">
        <v>0</v>
      </c>
      <c r="L330" s="68" t="s">
        <v>375</v>
      </c>
      <c r="M330" s="117">
        <v>0</v>
      </c>
      <c r="N330" s="6">
        <f t="shared" si="41"/>
        <v>13260000000</v>
      </c>
      <c r="O330" s="14">
        <f t="shared" si="42"/>
        <v>1326000000</v>
      </c>
      <c r="P330" s="15" t="s">
        <v>77</v>
      </c>
    </row>
    <row r="331" spans="1:19" ht="14.1" customHeight="1">
      <c r="A331" s="120" t="s">
        <v>777</v>
      </c>
      <c r="B331" s="74" t="s">
        <v>595</v>
      </c>
      <c r="C331" s="347" t="s">
        <v>219</v>
      </c>
      <c r="D331" s="89">
        <f>Summary!E370</f>
        <v>2.33</v>
      </c>
      <c r="E331" s="64">
        <v>3000</v>
      </c>
      <c r="F331" s="65" t="s">
        <v>122</v>
      </c>
      <c r="G331" s="70" t="s">
        <v>142</v>
      </c>
      <c r="H331" s="70" t="s">
        <v>142</v>
      </c>
      <c r="I331" s="69" t="s">
        <v>126</v>
      </c>
      <c r="J331" s="71">
        <v>10</v>
      </c>
      <c r="K331" s="72">
        <v>500</v>
      </c>
      <c r="L331" s="68" t="s">
        <v>1250</v>
      </c>
      <c r="M331" s="117">
        <v>-2.0299999999999998</v>
      </c>
      <c r="N331" s="6">
        <f t="shared" si="41"/>
        <v>3000000000</v>
      </c>
      <c r="O331" s="14">
        <f t="shared" si="42"/>
        <v>300000000</v>
      </c>
      <c r="P331" s="15">
        <f>D331*O331</f>
        <v>699000000</v>
      </c>
      <c r="S331" s="1" t="s">
        <v>77</v>
      </c>
    </row>
    <row r="332" spans="1:19" ht="14.1" customHeight="1">
      <c r="A332" s="120" t="s">
        <v>311</v>
      </c>
      <c r="B332" s="74" t="s">
        <v>596</v>
      </c>
      <c r="C332" s="347" t="s">
        <v>219</v>
      </c>
      <c r="D332" s="89">
        <f>Summary!E371</f>
        <v>2.75</v>
      </c>
      <c r="E332" s="64">
        <v>6174.7460000000001</v>
      </c>
      <c r="F332" s="65" t="s">
        <v>122</v>
      </c>
      <c r="G332" s="65" t="s">
        <v>142</v>
      </c>
      <c r="H332" s="68" t="s">
        <v>126</v>
      </c>
      <c r="I332" s="69" t="s">
        <v>126</v>
      </c>
      <c r="J332" s="71">
        <v>10</v>
      </c>
      <c r="K332" s="72">
        <v>500</v>
      </c>
      <c r="L332" s="68" t="s">
        <v>959</v>
      </c>
      <c r="M332" s="117">
        <v>-8.07</v>
      </c>
      <c r="N332" s="6">
        <f t="shared" si="41"/>
        <v>6174746000</v>
      </c>
      <c r="O332" s="14">
        <f t="shared" si="42"/>
        <v>617474600</v>
      </c>
      <c r="P332" s="15">
        <f>D332*O332</f>
        <v>1698055150</v>
      </c>
    </row>
    <row r="333" spans="1:19" ht="14.1" customHeight="1">
      <c r="A333" s="389"/>
      <c r="B333" s="717"/>
      <c r="C333" s="7"/>
      <c r="D333" s="6"/>
      <c r="E333" s="20"/>
      <c r="F333" s="5"/>
      <c r="G333" s="5"/>
      <c r="H333" s="5"/>
      <c r="I333" s="5"/>
      <c r="J333" s="5"/>
      <c r="K333" s="78"/>
      <c r="L333" s="5"/>
      <c r="M333" s="10"/>
      <c r="N333" s="5"/>
    </row>
    <row r="334" spans="1:19" ht="14.1" customHeight="1">
      <c r="A334" s="393" t="s">
        <v>288</v>
      </c>
      <c r="B334" s="720"/>
      <c r="C334" s="7"/>
      <c r="D334" s="6"/>
      <c r="E334" s="20">
        <f>SUM(E327:E332)</f>
        <v>61051.858</v>
      </c>
      <c r="F334" s="5"/>
      <c r="G334" s="5"/>
      <c r="H334" s="5"/>
      <c r="I334" s="5"/>
      <c r="J334" s="5"/>
      <c r="K334" s="78"/>
      <c r="L334" s="5"/>
      <c r="M334" s="10"/>
      <c r="N334" s="5"/>
      <c r="P334" s="24" t="s">
        <v>77</v>
      </c>
    </row>
    <row r="335" spans="1:19" ht="14.1" customHeight="1">
      <c r="A335" s="389"/>
      <c r="B335" s="717"/>
      <c r="C335" s="7"/>
      <c r="D335" s="6"/>
      <c r="E335" s="20"/>
      <c r="F335" s="5"/>
      <c r="G335" s="5"/>
      <c r="H335" s="5"/>
      <c r="I335" s="5"/>
      <c r="J335" s="5"/>
      <c r="K335" s="78"/>
      <c r="L335" s="5"/>
      <c r="M335" s="10"/>
      <c r="N335" s="5"/>
    </row>
    <row r="336" spans="1:19" ht="14.1" customHeight="1">
      <c r="A336" s="145" t="s">
        <v>174</v>
      </c>
      <c r="B336" s="709" t="s">
        <v>597</v>
      </c>
      <c r="C336" s="347" t="s">
        <v>219</v>
      </c>
      <c r="D336" s="89">
        <f>Summary!E375</f>
        <v>30.66</v>
      </c>
      <c r="E336" s="64">
        <v>4812.8710000000001</v>
      </c>
      <c r="F336" s="70" t="s">
        <v>156</v>
      </c>
      <c r="G336" s="96">
        <v>0.1</v>
      </c>
      <c r="H336" s="69" t="s">
        <v>126</v>
      </c>
      <c r="I336" s="69" t="s">
        <v>126</v>
      </c>
      <c r="J336" s="86">
        <v>10</v>
      </c>
      <c r="K336" s="72">
        <v>500</v>
      </c>
      <c r="L336" s="91" t="s">
        <v>734</v>
      </c>
      <c r="M336" s="137">
        <v>6.01</v>
      </c>
      <c r="N336" s="6">
        <f>E336*1000000</f>
        <v>4812871000</v>
      </c>
      <c r="O336" s="14">
        <f>N336/J336</f>
        <v>481287100</v>
      </c>
      <c r="P336" s="15">
        <f>D336*O336</f>
        <v>14756262486</v>
      </c>
    </row>
    <row r="337" spans="1:16" ht="14.1" customHeight="1">
      <c r="A337" s="120" t="s">
        <v>41</v>
      </c>
      <c r="B337" s="74" t="s">
        <v>598</v>
      </c>
      <c r="C337" s="347" t="s">
        <v>219</v>
      </c>
      <c r="D337" s="89">
        <f>Summary!E376</f>
        <v>87.71</v>
      </c>
      <c r="E337" s="64">
        <v>5112.6940000000004</v>
      </c>
      <c r="F337" s="65" t="s">
        <v>156</v>
      </c>
      <c r="G337" s="69" t="s">
        <v>779</v>
      </c>
      <c r="H337" s="69" t="s">
        <v>126</v>
      </c>
      <c r="I337" s="69" t="s">
        <v>126</v>
      </c>
      <c r="J337" s="71">
        <v>10</v>
      </c>
      <c r="K337" s="72">
        <v>100</v>
      </c>
      <c r="L337" s="68" t="s">
        <v>160</v>
      </c>
      <c r="M337" s="117">
        <v>3.62</v>
      </c>
      <c r="N337" s="6">
        <f>E337*1000000</f>
        <v>5112694000</v>
      </c>
      <c r="O337" s="14">
        <f>N337/J337</f>
        <v>511269400</v>
      </c>
      <c r="P337" s="15">
        <f>D337*O337</f>
        <v>44843439074</v>
      </c>
    </row>
    <row r="338" spans="1:16" ht="14.1" customHeight="1">
      <c r="A338" s="120" t="s">
        <v>1108</v>
      </c>
      <c r="B338" s="74" t="s">
        <v>599</v>
      </c>
      <c r="C338" s="347" t="s">
        <v>219</v>
      </c>
      <c r="D338" s="89">
        <f>Summary!E377</f>
        <v>25.53</v>
      </c>
      <c r="E338" s="64">
        <v>21000</v>
      </c>
      <c r="F338" s="65" t="s">
        <v>156</v>
      </c>
      <c r="G338" s="69" t="s">
        <v>125</v>
      </c>
      <c r="H338" s="69" t="s">
        <v>126</v>
      </c>
      <c r="I338" s="69" t="s">
        <v>126</v>
      </c>
      <c r="J338" s="71">
        <v>10</v>
      </c>
      <c r="K338" s="72">
        <v>500</v>
      </c>
      <c r="L338" s="68" t="s">
        <v>378</v>
      </c>
      <c r="M338" s="117">
        <v>2.06</v>
      </c>
      <c r="N338" s="6">
        <f>E338*1000000</f>
        <v>21000000000</v>
      </c>
      <c r="O338" s="14">
        <f>N338/J338</f>
        <v>2100000000</v>
      </c>
      <c r="P338" s="15">
        <f>D338*O338</f>
        <v>53613000000</v>
      </c>
    </row>
    <row r="339" spans="1:16" ht="14.1" customHeight="1">
      <c r="A339" s="138" t="s">
        <v>1189</v>
      </c>
      <c r="B339" s="710" t="s">
        <v>600</v>
      </c>
      <c r="C339" s="347" t="s">
        <v>219</v>
      </c>
      <c r="D339" s="89">
        <f>Summary!E378</f>
        <v>38.299999999999997</v>
      </c>
      <c r="E339" s="64">
        <v>9341.1</v>
      </c>
      <c r="F339" s="65" t="s">
        <v>156</v>
      </c>
      <c r="G339" s="69" t="s">
        <v>203</v>
      </c>
      <c r="H339" s="69" t="s">
        <v>1364</v>
      </c>
      <c r="I339" s="69" t="s">
        <v>126</v>
      </c>
      <c r="J339" s="71">
        <v>10</v>
      </c>
      <c r="K339" s="72">
        <v>500</v>
      </c>
      <c r="L339" s="68" t="s">
        <v>1365</v>
      </c>
      <c r="M339" s="117">
        <v>11.53</v>
      </c>
      <c r="N339" s="6">
        <f>E339*1000000</f>
        <v>9341100000</v>
      </c>
      <c r="O339" s="14">
        <f>N339/J339</f>
        <v>934110000</v>
      </c>
      <c r="P339" s="15">
        <f>D339*O339</f>
        <v>35776413000</v>
      </c>
    </row>
    <row r="340" spans="1:16" ht="14.1" customHeight="1">
      <c r="A340" s="120" t="s">
        <v>1197</v>
      </c>
      <c r="B340" s="74" t="s">
        <v>601</v>
      </c>
      <c r="C340" s="347" t="s">
        <v>219</v>
      </c>
      <c r="D340" s="89">
        <f>Summary!E379</f>
        <v>117.68</v>
      </c>
      <c r="E340" s="64">
        <v>12722.382</v>
      </c>
      <c r="F340" s="65" t="s">
        <v>156</v>
      </c>
      <c r="G340" s="69" t="s">
        <v>780</v>
      </c>
      <c r="H340" s="69" t="s">
        <v>936</v>
      </c>
      <c r="I340" s="69" t="s">
        <v>126</v>
      </c>
      <c r="J340" s="71">
        <v>10</v>
      </c>
      <c r="K340" s="72">
        <v>100</v>
      </c>
      <c r="L340" s="68" t="s">
        <v>937</v>
      </c>
      <c r="M340" s="117">
        <v>26.51</v>
      </c>
      <c r="N340" s="6">
        <f>E340*1000000</f>
        <v>12722382000</v>
      </c>
      <c r="O340" s="14">
        <f>N340/J340</f>
        <v>1272238200</v>
      </c>
      <c r="P340" s="15">
        <f>D340*O340</f>
        <v>149716991376</v>
      </c>
    </row>
    <row r="341" spans="1:16" ht="14.1" customHeight="1">
      <c r="A341" s="361"/>
      <c r="B341" s="367"/>
      <c r="C341" s="348"/>
      <c r="D341" s="6"/>
      <c r="E341" s="20"/>
      <c r="F341" s="652"/>
      <c r="G341" s="5"/>
      <c r="H341" s="5"/>
      <c r="I341" s="5"/>
      <c r="J341" s="18"/>
      <c r="K341" s="78"/>
      <c r="L341" s="11"/>
      <c r="M341" s="12"/>
      <c r="N341" s="6"/>
      <c r="O341" s="14"/>
    </row>
    <row r="342" spans="1:16" ht="14.1" customHeight="1">
      <c r="A342" s="36" t="s">
        <v>289</v>
      </c>
      <c r="B342" s="370"/>
      <c r="C342" s="348"/>
      <c r="D342" s="6"/>
      <c r="E342" s="20">
        <f>SUM(E336:E340)</f>
        <v>52989.046999999999</v>
      </c>
      <c r="F342" s="652"/>
      <c r="G342" s="5"/>
      <c r="H342" s="5"/>
      <c r="I342" s="5"/>
      <c r="J342" s="18"/>
      <c r="K342" s="78"/>
      <c r="L342" s="11"/>
      <c r="M342" s="12"/>
      <c r="N342" s="6"/>
      <c r="O342" s="14"/>
      <c r="P342" s="24" t="s">
        <v>77</v>
      </c>
    </row>
    <row r="343" spans="1:16" ht="14.1" customHeight="1">
      <c r="A343" s="389"/>
      <c r="B343" s="717"/>
      <c r="C343" s="7"/>
      <c r="D343" s="6"/>
      <c r="E343" s="20"/>
      <c r="F343" s="5"/>
      <c r="G343" s="5"/>
      <c r="H343" s="5"/>
      <c r="I343" s="5"/>
      <c r="J343" s="5"/>
      <c r="K343" s="78" t="s">
        <v>77</v>
      </c>
      <c r="L343" s="5"/>
      <c r="M343" s="10"/>
      <c r="N343" s="5"/>
    </row>
    <row r="344" spans="1:16" ht="14.1" customHeight="1">
      <c r="A344" s="120" t="s">
        <v>188</v>
      </c>
      <c r="B344" s="74" t="s">
        <v>602</v>
      </c>
      <c r="C344" s="347" t="s">
        <v>219</v>
      </c>
      <c r="D344" s="89">
        <f>Summary!E383</f>
        <v>205.42</v>
      </c>
      <c r="E344" s="64">
        <v>979.00300000000004</v>
      </c>
      <c r="F344" s="65" t="s">
        <v>156</v>
      </c>
      <c r="G344" s="69" t="s">
        <v>134</v>
      </c>
      <c r="H344" s="69" t="s">
        <v>360</v>
      </c>
      <c r="I344" s="69" t="s">
        <v>126</v>
      </c>
      <c r="J344" s="71">
        <v>10</v>
      </c>
      <c r="K344" s="72">
        <v>100</v>
      </c>
      <c r="L344" s="68" t="s">
        <v>911</v>
      </c>
      <c r="M344" s="117">
        <v>16.8</v>
      </c>
      <c r="N344" s="6">
        <f>E344*1000000</f>
        <v>979003000</v>
      </c>
      <c r="O344" s="14">
        <f>N344/J344</f>
        <v>97900300</v>
      </c>
      <c r="P344" s="15">
        <f>D344*O344</f>
        <v>20110679626</v>
      </c>
    </row>
    <row r="345" spans="1:16" ht="14.1" customHeight="1">
      <c r="A345" s="120" t="s">
        <v>1219</v>
      </c>
      <c r="B345" s="74" t="s">
        <v>603</v>
      </c>
      <c r="C345" s="347" t="s">
        <v>219</v>
      </c>
      <c r="D345" s="89">
        <f>Summary!E384</f>
        <v>78</v>
      </c>
      <c r="E345" s="64">
        <v>301.86799999999999</v>
      </c>
      <c r="F345" s="65" t="s">
        <v>122</v>
      </c>
      <c r="G345" s="68" t="s">
        <v>377</v>
      </c>
      <c r="H345" s="68" t="s">
        <v>912</v>
      </c>
      <c r="I345" s="69" t="s">
        <v>126</v>
      </c>
      <c r="J345" s="71">
        <v>10</v>
      </c>
      <c r="K345" s="72">
        <v>500</v>
      </c>
      <c r="L345" s="68" t="s">
        <v>222</v>
      </c>
      <c r="M345" s="118">
        <v>14.21</v>
      </c>
      <c r="N345" s="6">
        <f>E345*1000000</f>
        <v>301868000</v>
      </c>
      <c r="O345" s="14">
        <f>N345/J345</f>
        <v>30186800</v>
      </c>
      <c r="P345" s="15">
        <f>D345*O345</f>
        <v>2354570400</v>
      </c>
    </row>
    <row r="346" spans="1:16" ht="14.1" customHeight="1">
      <c r="A346" s="120" t="s">
        <v>320</v>
      </c>
      <c r="B346" s="74" t="s">
        <v>604</v>
      </c>
      <c r="C346" s="347" t="s">
        <v>219</v>
      </c>
      <c r="D346" s="89">
        <f>Summary!E385</f>
        <v>47.49</v>
      </c>
      <c r="E346" s="64">
        <v>181.80500000000001</v>
      </c>
      <c r="F346" s="65" t="s">
        <v>156</v>
      </c>
      <c r="G346" s="96">
        <v>0.3</v>
      </c>
      <c r="H346" s="69" t="s">
        <v>126</v>
      </c>
      <c r="I346" s="69" t="s">
        <v>126</v>
      </c>
      <c r="J346" s="71">
        <v>10</v>
      </c>
      <c r="K346" s="72">
        <v>500</v>
      </c>
      <c r="L346" s="68" t="s">
        <v>388</v>
      </c>
      <c r="M346" s="118">
        <v>5.08</v>
      </c>
      <c r="N346" s="6">
        <f>E346*1000000</f>
        <v>181805000</v>
      </c>
      <c r="O346" s="14">
        <f>N346/J346</f>
        <v>18180500</v>
      </c>
      <c r="P346" s="15">
        <f>D346*O346</f>
        <v>863391945</v>
      </c>
    </row>
    <row r="347" spans="1:16" ht="14.1" customHeight="1">
      <c r="A347" s="120" t="s">
        <v>70</v>
      </c>
      <c r="B347" s="74" t="s">
        <v>605</v>
      </c>
      <c r="C347" s="347" t="s">
        <v>219</v>
      </c>
      <c r="D347" s="89">
        <f>Summary!E386</f>
        <v>42.49</v>
      </c>
      <c r="E347" s="64">
        <v>471.65199999999999</v>
      </c>
      <c r="F347" s="65" t="s">
        <v>122</v>
      </c>
      <c r="G347" s="69" t="s">
        <v>155</v>
      </c>
      <c r="H347" s="69" t="s">
        <v>957</v>
      </c>
      <c r="I347" s="69" t="s">
        <v>126</v>
      </c>
      <c r="J347" s="71">
        <v>10</v>
      </c>
      <c r="K347" s="72">
        <v>500</v>
      </c>
      <c r="L347" s="68" t="s">
        <v>217</v>
      </c>
      <c r="M347" s="117">
        <v>11.18</v>
      </c>
      <c r="N347" s="6">
        <f>E347*1000000</f>
        <v>471652000</v>
      </c>
      <c r="O347" s="14">
        <f>N347/J347</f>
        <v>47165200</v>
      </c>
      <c r="P347" s="15">
        <f>D347*O347</f>
        <v>2004049348</v>
      </c>
    </row>
    <row r="348" spans="1:16" ht="14.1" customHeight="1">
      <c r="A348" s="120" t="s">
        <v>317</v>
      </c>
      <c r="B348" s="74" t="s">
        <v>606</v>
      </c>
      <c r="C348" s="347" t="s">
        <v>219</v>
      </c>
      <c r="D348" s="89">
        <f>Summary!E387</f>
        <v>320</v>
      </c>
      <c r="E348" s="64">
        <v>96.447999999999993</v>
      </c>
      <c r="F348" s="65" t="s">
        <v>156</v>
      </c>
      <c r="G348" s="69" t="s">
        <v>139</v>
      </c>
      <c r="H348" s="69" t="s">
        <v>126</v>
      </c>
      <c r="I348" s="69" t="s">
        <v>126</v>
      </c>
      <c r="J348" s="71">
        <v>10</v>
      </c>
      <c r="K348" s="72">
        <v>100</v>
      </c>
      <c r="L348" s="68" t="s">
        <v>758</v>
      </c>
      <c r="M348" s="118">
        <v>23.8</v>
      </c>
      <c r="N348" s="6">
        <f>E348*1000000</f>
        <v>96448000</v>
      </c>
      <c r="O348" s="14">
        <f>N348/J348</f>
        <v>9644800</v>
      </c>
      <c r="P348" s="15">
        <f>D348*O348</f>
        <v>3086336000</v>
      </c>
    </row>
    <row r="349" spans="1:16" ht="14.1" customHeight="1">
      <c r="A349" s="361"/>
      <c r="B349" s="367"/>
      <c r="C349" s="348"/>
      <c r="D349" s="6"/>
      <c r="E349" s="20"/>
      <c r="F349" s="652"/>
      <c r="G349" s="5"/>
      <c r="H349" s="5"/>
      <c r="I349" s="5"/>
      <c r="J349" s="18"/>
      <c r="K349" s="78"/>
      <c r="L349" s="11"/>
      <c r="M349" s="653"/>
      <c r="N349" s="6"/>
      <c r="O349" s="14"/>
      <c r="P349" s="15"/>
    </row>
    <row r="350" spans="1:16" ht="13.5" customHeight="1">
      <c r="A350" s="36" t="s">
        <v>290</v>
      </c>
      <c r="B350" s="370"/>
      <c r="C350" s="348"/>
      <c r="D350" s="6"/>
      <c r="E350" s="20">
        <f>SUM(E344:E348)</f>
        <v>2030.7760000000003</v>
      </c>
      <c r="F350" s="652"/>
      <c r="G350" s="5"/>
      <c r="H350" s="5"/>
      <c r="I350" s="5"/>
      <c r="J350" s="18"/>
      <c r="K350" s="78"/>
      <c r="L350" s="11"/>
      <c r="M350" s="653"/>
      <c r="N350" s="6"/>
      <c r="O350" s="14"/>
      <c r="P350" s="24" t="s">
        <v>77</v>
      </c>
    </row>
    <row r="351" spans="1:16" ht="14.25" customHeight="1">
      <c r="A351" s="361"/>
      <c r="B351" s="367"/>
      <c r="C351" s="348"/>
      <c r="D351" s="6"/>
      <c r="E351" s="20"/>
      <c r="F351" s="652"/>
      <c r="G351" s="5"/>
      <c r="H351" s="5"/>
      <c r="I351" s="5"/>
      <c r="J351" s="18"/>
      <c r="K351" s="78"/>
      <c r="L351" s="11"/>
      <c r="M351" s="653"/>
      <c r="N351" s="6"/>
      <c r="O351" s="14"/>
    </row>
    <row r="352" spans="1:16" ht="14.25" customHeight="1">
      <c r="A352" s="120" t="s">
        <v>81</v>
      </c>
      <c r="B352" s="74" t="s">
        <v>607</v>
      </c>
      <c r="C352" s="347" t="s">
        <v>219</v>
      </c>
      <c r="D352" s="89">
        <f>Summary!E391</f>
        <v>23.9</v>
      </c>
      <c r="E352" s="64">
        <v>4537.5</v>
      </c>
      <c r="F352" s="65" t="s">
        <v>122</v>
      </c>
      <c r="G352" s="69" t="s">
        <v>150</v>
      </c>
      <c r="H352" s="69" t="s">
        <v>150</v>
      </c>
      <c r="I352" s="69" t="s">
        <v>126</v>
      </c>
      <c r="J352" s="71">
        <v>10</v>
      </c>
      <c r="K352" s="72">
        <v>500</v>
      </c>
      <c r="L352" s="68" t="s">
        <v>342</v>
      </c>
      <c r="M352" s="118" t="s">
        <v>934</v>
      </c>
      <c r="N352" s="6">
        <f>E352*1000000</f>
        <v>4537500000</v>
      </c>
      <c r="O352" s="14">
        <f t="shared" ref="O352:O361" si="43">N352/J352</f>
        <v>453750000</v>
      </c>
      <c r="P352" s="15">
        <f t="shared" ref="P352:P361" si="44">D352*O352</f>
        <v>10844625000</v>
      </c>
    </row>
    <row r="353" spans="1:16" ht="14.1" customHeight="1">
      <c r="A353" s="120" t="s">
        <v>28</v>
      </c>
      <c r="B353" s="74" t="s">
        <v>608</v>
      </c>
      <c r="C353" s="347" t="s">
        <v>219</v>
      </c>
      <c r="D353" s="89">
        <f>Summary!E392</f>
        <v>21.82</v>
      </c>
      <c r="E353" s="64">
        <v>181.864</v>
      </c>
      <c r="F353" s="65" t="s">
        <v>122</v>
      </c>
      <c r="G353" s="70" t="s">
        <v>142</v>
      </c>
      <c r="H353" s="70" t="s">
        <v>142</v>
      </c>
      <c r="I353" s="69" t="s">
        <v>126</v>
      </c>
      <c r="J353" s="71">
        <v>10</v>
      </c>
      <c r="K353" s="72">
        <v>500</v>
      </c>
      <c r="L353" s="68" t="s">
        <v>218</v>
      </c>
      <c r="M353" s="121">
        <v>-0.56999999999999995</v>
      </c>
      <c r="N353" s="6">
        <f t="shared" ref="N353:N361" si="45">E353*1000000</f>
        <v>181864000</v>
      </c>
      <c r="O353" s="14">
        <f t="shared" si="43"/>
        <v>18186400</v>
      </c>
      <c r="P353" s="15">
        <f t="shared" si="44"/>
        <v>396827248</v>
      </c>
    </row>
    <row r="354" spans="1:16" ht="14.1" customHeight="1">
      <c r="A354" s="120" t="s">
        <v>1190</v>
      </c>
      <c r="B354" s="74" t="s">
        <v>609</v>
      </c>
      <c r="C354" s="347" t="s">
        <v>219</v>
      </c>
      <c r="D354" s="89">
        <f>Summary!E393</f>
        <v>88.5</v>
      </c>
      <c r="E354" s="64">
        <v>200</v>
      </c>
      <c r="F354" s="65" t="s">
        <v>122</v>
      </c>
      <c r="G354" s="69" t="s">
        <v>379</v>
      </c>
      <c r="H354" s="90">
        <v>0.8</v>
      </c>
      <c r="I354" s="69" t="s">
        <v>360</v>
      </c>
      <c r="J354" s="71">
        <v>10</v>
      </c>
      <c r="K354" s="72">
        <v>500</v>
      </c>
      <c r="L354" s="68" t="s">
        <v>935</v>
      </c>
      <c r="M354" s="118">
        <v>8.33</v>
      </c>
      <c r="N354" s="6">
        <f t="shared" si="45"/>
        <v>200000000</v>
      </c>
      <c r="O354" s="14">
        <f t="shared" si="43"/>
        <v>20000000</v>
      </c>
      <c r="P354" s="15">
        <f t="shared" si="44"/>
        <v>1770000000</v>
      </c>
    </row>
    <row r="355" spans="1:16" ht="14.1" customHeight="1">
      <c r="A355" s="120" t="s">
        <v>269</v>
      </c>
      <c r="B355" s="74" t="s">
        <v>610</v>
      </c>
      <c r="C355" s="347" t="s">
        <v>219</v>
      </c>
      <c r="D355" s="89">
        <f>Summary!E394</f>
        <v>9.5299999999999994</v>
      </c>
      <c r="E355" s="64">
        <v>6634.6880000000001</v>
      </c>
      <c r="F355" s="65" t="s">
        <v>156</v>
      </c>
      <c r="G355" s="65" t="s">
        <v>142</v>
      </c>
      <c r="H355" s="68" t="s">
        <v>126</v>
      </c>
      <c r="I355" s="69" t="s">
        <v>126</v>
      </c>
      <c r="J355" s="71">
        <v>10</v>
      </c>
      <c r="K355" s="72">
        <v>500</v>
      </c>
      <c r="L355" s="68" t="s">
        <v>781</v>
      </c>
      <c r="M355" s="118">
        <v>-1.1000000000000001</v>
      </c>
      <c r="N355" s="6">
        <f>E355*1000000</f>
        <v>6634688000</v>
      </c>
      <c r="O355" s="14">
        <f t="shared" si="43"/>
        <v>663468800</v>
      </c>
      <c r="P355" s="15">
        <f t="shared" si="44"/>
        <v>6322857664</v>
      </c>
    </row>
    <row r="356" spans="1:16" ht="14.1" customHeight="1">
      <c r="A356" s="120" t="s">
        <v>1229</v>
      </c>
      <c r="B356" s="74" t="s">
        <v>611</v>
      </c>
      <c r="C356" s="346" t="s">
        <v>219</v>
      </c>
      <c r="D356" s="89">
        <f>Summary!E395</f>
        <v>158.32</v>
      </c>
      <c r="E356" s="64">
        <v>923.59</v>
      </c>
      <c r="F356" s="65" t="s">
        <v>156</v>
      </c>
      <c r="G356" s="68" t="s">
        <v>172</v>
      </c>
      <c r="H356" s="68" t="s">
        <v>886</v>
      </c>
      <c r="I356" s="69" t="s">
        <v>126</v>
      </c>
      <c r="J356" s="71">
        <v>10</v>
      </c>
      <c r="K356" s="72">
        <v>100</v>
      </c>
      <c r="L356" s="68" t="s">
        <v>1248</v>
      </c>
      <c r="M356" s="117">
        <v>13.95</v>
      </c>
      <c r="N356" s="6">
        <f t="shared" si="45"/>
        <v>923590000</v>
      </c>
      <c r="O356" s="14">
        <f t="shared" si="43"/>
        <v>92359000</v>
      </c>
      <c r="P356" s="15">
        <f t="shared" si="44"/>
        <v>14622276880</v>
      </c>
    </row>
    <row r="357" spans="1:16" ht="14.1" customHeight="1">
      <c r="A357" s="120" t="s">
        <v>380</v>
      </c>
      <c r="B357" s="74" t="s">
        <v>612</v>
      </c>
      <c r="C357" s="347" t="s">
        <v>219</v>
      </c>
      <c r="D357" s="89">
        <f>Summary!E396</f>
        <v>147</v>
      </c>
      <c r="E357" s="64">
        <v>250.387</v>
      </c>
      <c r="F357" s="65" t="s">
        <v>156</v>
      </c>
      <c r="G357" s="69" t="s">
        <v>136</v>
      </c>
      <c r="H357" s="68" t="s">
        <v>381</v>
      </c>
      <c r="I357" s="69" t="s">
        <v>126</v>
      </c>
      <c r="J357" s="71">
        <v>10</v>
      </c>
      <c r="K357" s="72">
        <v>100</v>
      </c>
      <c r="L357" s="68" t="s">
        <v>184</v>
      </c>
      <c r="M357" s="117">
        <v>10.5</v>
      </c>
      <c r="N357" s="6">
        <f>E357*1000000</f>
        <v>250387000</v>
      </c>
      <c r="O357" s="14">
        <f t="shared" si="43"/>
        <v>25038700</v>
      </c>
      <c r="P357" s="15">
        <f t="shared" si="44"/>
        <v>3680688900</v>
      </c>
    </row>
    <row r="358" spans="1:16" ht="14.1" customHeight="1">
      <c r="A358" s="120" t="s">
        <v>334</v>
      </c>
      <c r="B358" s="74" t="s">
        <v>613</v>
      </c>
      <c r="C358" s="347" t="s">
        <v>219</v>
      </c>
      <c r="D358" s="89">
        <f>Summary!E397</f>
        <v>6.87</v>
      </c>
      <c r="E358" s="64">
        <v>15142.072</v>
      </c>
      <c r="F358" s="65" t="s">
        <v>156</v>
      </c>
      <c r="G358" s="68" t="s">
        <v>149</v>
      </c>
      <c r="H358" s="68" t="s">
        <v>126</v>
      </c>
      <c r="I358" s="69" t="s">
        <v>126</v>
      </c>
      <c r="J358" s="71">
        <v>10</v>
      </c>
      <c r="K358" s="72">
        <v>500</v>
      </c>
      <c r="L358" s="68" t="s">
        <v>159</v>
      </c>
      <c r="M358" s="117">
        <v>2.76</v>
      </c>
      <c r="N358" s="6">
        <f t="shared" si="45"/>
        <v>15142072000</v>
      </c>
      <c r="O358" s="14">
        <f t="shared" si="43"/>
        <v>1514207200</v>
      </c>
      <c r="P358" s="15">
        <f t="shared" si="44"/>
        <v>10402603464</v>
      </c>
    </row>
    <row r="359" spans="1:16" ht="14.1" customHeight="1">
      <c r="A359" s="120" t="s">
        <v>782</v>
      </c>
      <c r="B359" s="74" t="s">
        <v>939</v>
      </c>
      <c r="C359" s="347" t="s">
        <v>219</v>
      </c>
      <c r="D359" s="89">
        <f>Summary!E398</f>
        <v>8.34</v>
      </c>
      <c r="E359" s="64">
        <v>60</v>
      </c>
      <c r="F359" s="65" t="s">
        <v>122</v>
      </c>
      <c r="G359" s="65" t="s">
        <v>142</v>
      </c>
      <c r="H359" s="68" t="s">
        <v>149</v>
      </c>
      <c r="I359" s="69" t="s">
        <v>126</v>
      </c>
      <c r="J359" s="71">
        <v>10</v>
      </c>
      <c r="K359" s="72">
        <v>500</v>
      </c>
      <c r="L359" s="68" t="s">
        <v>223</v>
      </c>
      <c r="M359" s="117">
        <v>0.88</v>
      </c>
      <c r="N359" s="6">
        <f t="shared" si="45"/>
        <v>60000000</v>
      </c>
      <c r="O359" s="14">
        <f t="shared" si="43"/>
        <v>6000000</v>
      </c>
      <c r="P359" s="15">
        <f t="shared" si="44"/>
        <v>50040000</v>
      </c>
    </row>
    <row r="360" spans="1:16" ht="14.1" customHeight="1">
      <c r="A360" s="120" t="s">
        <v>40</v>
      </c>
      <c r="B360" s="74" t="s">
        <v>614</v>
      </c>
      <c r="C360" s="347" t="s">
        <v>219</v>
      </c>
      <c r="D360" s="89">
        <f>Summary!E399</f>
        <v>178.7</v>
      </c>
      <c r="E360" s="64">
        <v>214.29499999999999</v>
      </c>
      <c r="F360" s="65" t="s">
        <v>122</v>
      </c>
      <c r="G360" s="68" t="s">
        <v>197</v>
      </c>
      <c r="H360" s="68" t="s">
        <v>133</v>
      </c>
      <c r="I360" s="69" t="s">
        <v>126</v>
      </c>
      <c r="J360" s="71">
        <v>10</v>
      </c>
      <c r="K360" s="72">
        <v>100</v>
      </c>
      <c r="L360" s="68" t="s">
        <v>369</v>
      </c>
      <c r="M360" s="118">
        <v>32.130000000000003</v>
      </c>
      <c r="N360" s="6">
        <f t="shared" si="45"/>
        <v>214295000</v>
      </c>
      <c r="O360" s="14">
        <f t="shared" si="43"/>
        <v>21429500</v>
      </c>
      <c r="P360" s="15">
        <f t="shared" si="44"/>
        <v>3829451649.9999995</v>
      </c>
    </row>
    <row r="361" spans="1:16" ht="14.1" customHeight="1">
      <c r="A361" s="120" t="s">
        <v>167</v>
      </c>
      <c r="B361" s="74" t="s">
        <v>941</v>
      </c>
      <c r="C361" s="347" t="s">
        <v>219</v>
      </c>
      <c r="D361" s="89">
        <f>Summary!E400</f>
        <v>43.19</v>
      </c>
      <c r="E361" s="64">
        <v>90</v>
      </c>
      <c r="F361" s="65" t="s">
        <v>122</v>
      </c>
      <c r="G361" s="68" t="s">
        <v>123</v>
      </c>
      <c r="H361" s="68" t="s">
        <v>123</v>
      </c>
      <c r="I361" s="69" t="s">
        <v>126</v>
      </c>
      <c r="J361" s="71">
        <v>10</v>
      </c>
      <c r="K361" s="72">
        <v>500</v>
      </c>
      <c r="L361" s="68" t="s">
        <v>245</v>
      </c>
      <c r="M361" s="117">
        <v>8.19</v>
      </c>
      <c r="N361" s="6">
        <f t="shared" si="45"/>
        <v>90000000</v>
      </c>
      <c r="O361" s="14">
        <f t="shared" si="43"/>
        <v>9000000</v>
      </c>
      <c r="P361" s="15">
        <f t="shared" si="44"/>
        <v>388710000</v>
      </c>
    </row>
    <row r="362" spans="1:16" ht="14.1" customHeight="1">
      <c r="A362" s="389"/>
      <c r="B362" s="717"/>
      <c r="C362" s="7"/>
      <c r="D362" s="6" t="s">
        <v>77</v>
      </c>
      <c r="E362" s="20"/>
      <c r="F362" s="5"/>
      <c r="G362" s="5"/>
      <c r="H362" s="5"/>
      <c r="I362" s="5"/>
      <c r="J362" s="5"/>
      <c r="K362" s="78" t="s">
        <v>77</v>
      </c>
      <c r="L362" s="5"/>
      <c r="M362" s="10"/>
      <c r="N362" s="6" t="s">
        <v>77</v>
      </c>
      <c r="O362" s="14" t="s">
        <v>77</v>
      </c>
    </row>
    <row r="363" spans="1:16" ht="14.1" customHeight="1">
      <c r="A363" s="36" t="s">
        <v>97</v>
      </c>
      <c r="B363" s="370"/>
      <c r="C363" s="4"/>
      <c r="D363" s="6" t="s">
        <v>77</v>
      </c>
      <c r="E363" s="20">
        <f>SUM(E352:E361)</f>
        <v>28234.396000000001</v>
      </c>
      <c r="F363" s="5"/>
      <c r="G363" s="5"/>
      <c r="H363" s="5"/>
      <c r="I363" s="5"/>
      <c r="J363" s="5"/>
      <c r="K363" s="78" t="s">
        <v>95</v>
      </c>
      <c r="L363" s="5"/>
      <c r="M363" s="10"/>
      <c r="N363" s="5"/>
      <c r="P363" s="24"/>
    </row>
    <row r="364" spans="1:16" ht="14.1" customHeight="1">
      <c r="A364" s="389"/>
      <c r="B364" s="717"/>
      <c r="C364" s="7"/>
      <c r="D364" s="6" t="s">
        <v>77</v>
      </c>
      <c r="E364" s="20"/>
      <c r="F364" s="5"/>
      <c r="G364" s="5"/>
      <c r="H364" s="5"/>
      <c r="I364" s="5"/>
      <c r="J364" s="5"/>
      <c r="K364" s="78" t="s">
        <v>77</v>
      </c>
      <c r="L364" s="5"/>
      <c r="M364" s="10"/>
      <c r="N364" s="5"/>
    </row>
    <row r="365" spans="1:16" ht="14.1" customHeight="1">
      <c r="A365" s="120" t="s">
        <v>31</v>
      </c>
      <c r="B365" s="74" t="s">
        <v>616</v>
      </c>
      <c r="C365" s="347" t="s">
        <v>219</v>
      </c>
      <c r="D365" s="89">
        <f>Summary!E405</f>
        <v>153.76</v>
      </c>
      <c r="E365" s="64">
        <v>843.79499999999996</v>
      </c>
      <c r="F365" s="65" t="s">
        <v>156</v>
      </c>
      <c r="G365" s="96">
        <v>0.15</v>
      </c>
      <c r="H365" s="69" t="s">
        <v>1148</v>
      </c>
      <c r="I365" s="69" t="s">
        <v>126</v>
      </c>
      <c r="J365" s="71">
        <v>10</v>
      </c>
      <c r="K365" s="72">
        <v>500</v>
      </c>
      <c r="L365" s="68" t="s">
        <v>378</v>
      </c>
      <c r="M365" s="117">
        <v>-18.579999999999998</v>
      </c>
      <c r="N365" s="6">
        <f>E365*1000000</f>
        <v>843795000</v>
      </c>
      <c r="O365" s="14">
        <f>N365/J365</f>
        <v>84379500</v>
      </c>
      <c r="P365" s="15">
        <f>D365*O365</f>
        <v>12974191920</v>
      </c>
    </row>
    <row r="366" spans="1:16" ht="14.1" customHeight="1">
      <c r="A366" s="389"/>
      <c r="B366" s="717"/>
      <c r="C366" s="7"/>
      <c r="D366" s="6" t="s">
        <v>77</v>
      </c>
      <c r="E366" s="20"/>
      <c r="F366" s="5"/>
      <c r="G366" s="5"/>
      <c r="H366" s="5"/>
      <c r="I366" s="5"/>
      <c r="J366" s="5"/>
      <c r="K366" s="78" t="s">
        <v>77</v>
      </c>
      <c r="L366" s="5"/>
      <c r="M366" s="10"/>
      <c r="N366" s="6" t="s">
        <v>77</v>
      </c>
      <c r="O366" s="14" t="s">
        <v>77</v>
      </c>
    </row>
    <row r="367" spans="1:16" ht="14.1" customHeight="1">
      <c r="A367" s="392" t="s">
        <v>98</v>
      </c>
      <c r="B367" s="370"/>
      <c r="C367" s="4"/>
      <c r="D367" s="6" t="s">
        <v>77</v>
      </c>
      <c r="E367" s="20">
        <f>SUM(E365:E366)</f>
        <v>843.79499999999996</v>
      </c>
      <c r="F367" s="5"/>
      <c r="G367" s="5"/>
      <c r="H367" s="5"/>
      <c r="I367" s="5"/>
      <c r="J367" s="5"/>
      <c r="K367" s="78" t="s">
        <v>77</v>
      </c>
      <c r="L367" s="5"/>
      <c r="M367" s="10"/>
      <c r="N367" s="5"/>
      <c r="P367" s="24"/>
    </row>
    <row r="368" spans="1:16" ht="14.1" customHeight="1">
      <c r="A368" s="389"/>
      <c r="B368" s="717"/>
      <c r="C368" s="7"/>
      <c r="D368" s="6" t="s">
        <v>77</v>
      </c>
      <c r="E368" s="20"/>
      <c r="F368" s="5"/>
      <c r="G368" s="5"/>
      <c r="H368" s="5"/>
      <c r="I368" s="5"/>
      <c r="J368" s="5"/>
      <c r="K368" s="78" t="s">
        <v>77</v>
      </c>
      <c r="L368" s="5"/>
      <c r="M368" s="10"/>
      <c r="N368" s="5"/>
    </row>
    <row r="369" spans="1:16" ht="14.1" customHeight="1">
      <c r="A369" s="120" t="s">
        <v>783</v>
      </c>
      <c r="B369" s="721" t="s">
        <v>617</v>
      </c>
      <c r="C369" s="353" t="s">
        <v>219</v>
      </c>
      <c r="D369" s="89">
        <f>Summary!E409</f>
        <v>42.1</v>
      </c>
      <c r="E369" s="64">
        <v>53.905999999999999</v>
      </c>
      <c r="F369" s="65" t="s">
        <v>122</v>
      </c>
      <c r="G369" s="68" t="s">
        <v>152</v>
      </c>
      <c r="H369" s="65" t="s">
        <v>142</v>
      </c>
      <c r="I369" s="68" t="s">
        <v>126</v>
      </c>
      <c r="J369" s="71">
        <v>10</v>
      </c>
      <c r="K369" s="72">
        <v>500</v>
      </c>
      <c r="L369" s="68" t="s">
        <v>220</v>
      </c>
      <c r="M369" s="136">
        <v>1.7</v>
      </c>
      <c r="N369" s="6">
        <f>E369*1000000</f>
        <v>53906000</v>
      </c>
      <c r="O369" s="18">
        <f>N369/J369</f>
        <v>5390600</v>
      </c>
      <c r="P369" s="15">
        <f>D369*O369</f>
        <v>226944260</v>
      </c>
    </row>
    <row r="370" spans="1:16" ht="14.1" customHeight="1" thickBot="1">
      <c r="A370" s="682"/>
      <c r="B370" s="722"/>
      <c r="C370" s="683"/>
      <c r="D370" s="684"/>
      <c r="E370" s="56"/>
      <c r="F370" s="2"/>
      <c r="G370" s="19"/>
      <c r="H370" s="19"/>
      <c r="I370" s="19"/>
      <c r="J370" s="140"/>
      <c r="K370" s="141"/>
      <c r="L370" s="19"/>
      <c r="M370" s="686"/>
      <c r="N370" s="6"/>
      <c r="O370" s="18"/>
      <c r="P370" s="15"/>
    </row>
    <row r="371" spans="1:16" ht="14.1" customHeight="1">
      <c r="A371" s="677" t="s">
        <v>294</v>
      </c>
      <c r="B371" s="712"/>
      <c r="C371" s="23"/>
      <c r="D371" s="97" t="s">
        <v>77</v>
      </c>
      <c r="E371" s="135">
        <f>SUM(E369:E370)</f>
        <v>53.905999999999999</v>
      </c>
      <c r="F371" s="8"/>
      <c r="G371" s="8"/>
      <c r="H371" s="8"/>
      <c r="I371" s="8"/>
      <c r="J371" s="8"/>
      <c r="K371" s="678" t="s">
        <v>77</v>
      </c>
      <c r="L371" s="8"/>
      <c r="M371" s="9"/>
      <c r="N371" s="5"/>
      <c r="P371" s="24" t="s">
        <v>77</v>
      </c>
    </row>
    <row r="372" spans="1:16" ht="14.1" customHeight="1">
      <c r="A372" s="389"/>
      <c r="B372" s="717"/>
      <c r="C372" s="7"/>
      <c r="D372" s="6" t="s">
        <v>77</v>
      </c>
      <c r="E372" s="20"/>
      <c r="F372" s="5"/>
      <c r="G372" s="5"/>
      <c r="H372" s="5"/>
      <c r="I372" s="5"/>
      <c r="J372" s="5"/>
      <c r="K372" s="78" t="s">
        <v>77</v>
      </c>
      <c r="L372" s="5"/>
      <c r="M372" s="10"/>
      <c r="N372" s="5"/>
    </row>
    <row r="373" spans="1:16" ht="14.1" customHeight="1">
      <c r="A373" s="120" t="s">
        <v>1366</v>
      </c>
      <c r="B373" s="74" t="s">
        <v>619</v>
      </c>
      <c r="C373" s="347" t="s">
        <v>219</v>
      </c>
      <c r="D373" s="89">
        <f>Summary!E417</f>
        <v>380</v>
      </c>
      <c r="E373" s="64">
        <v>50.4</v>
      </c>
      <c r="F373" s="70" t="s">
        <v>158</v>
      </c>
      <c r="G373" s="69" t="s">
        <v>136</v>
      </c>
      <c r="H373" s="70" t="s">
        <v>1348</v>
      </c>
      <c r="I373" s="69" t="s">
        <v>126</v>
      </c>
      <c r="J373" s="86">
        <v>10</v>
      </c>
      <c r="K373" s="72">
        <v>100</v>
      </c>
      <c r="L373" s="91" t="s">
        <v>1349</v>
      </c>
      <c r="M373" s="98">
        <v>14.51</v>
      </c>
      <c r="N373" s="6">
        <f t="shared" ref="N373:N380" si="46">E373*1000000</f>
        <v>50400000</v>
      </c>
      <c r="O373" s="14">
        <f t="shared" ref="O373:O380" si="47">N373/J373</f>
        <v>5040000</v>
      </c>
      <c r="P373" s="15">
        <f t="shared" ref="P373:P380" si="48">D373*O373</f>
        <v>1915200000</v>
      </c>
    </row>
    <row r="374" spans="1:16" ht="14.1" customHeight="1">
      <c r="A374" s="120" t="s">
        <v>168</v>
      </c>
      <c r="B374" s="74" t="s">
        <v>620</v>
      </c>
      <c r="C374" s="347" t="s">
        <v>219</v>
      </c>
      <c r="D374" s="89">
        <f>Summary!E418</f>
        <v>126.5</v>
      </c>
      <c r="E374" s="64">
        <v>209.57300000000001</v>
      </c>
      <c r="F374" s="65" t="s">
        <v>122</v>
      </c>
      <c r="G374" s="68" t="s">
        <v>148</v>
      </c>
      <c r="H374" s="68" t="s">
        <v>246</v>
      </c>
      <c r="I374" s="69" t="s">
        <v>126</v>
      </c>
      <c r="J374" s="71">
        <v>10</v>
      </c>
      <c r="K374" s="72">
        <v>500</v>
      </c>
      <c r="L374" s="68" t="s">
        <v>220</v>
      </c>
      <c r="M374" s="117">
        <v>27.56</v>
      </c>
      <c r="N374" s="6">
        <f t="shared" si="46"/>
        <v>209573000</v>
      </c>
      <c r="O374" s="14">
        <f t="shared" si="47"/>
        <v>20957300</v>
      </c>
      <c r="P374" s="15">
        <f t="shared" si="48"/>
        <v>2651098450</v>
      </c>
    </row>
    <row r="375" spans="1:16" ht="14.1" customHeight="1">
      <c r="A375" s="120" t="s">
        <v>1235</v>
      </c>
      <c r="B375" s="74" t="s">
        <v>621</v>
      </c>
      <c r="C375" s="347" t="s">
        <v>219</v>
      </c>
      <c r="D375" s="89">
        <f>Summary!E419</f>
        <v>283.23</v>
      </c>
      <c r="E375" s="64">
        <v>414.43400000000003</v>
      </c>
      <c r="F375" s="65" t="s">
        <v>122</v>
      </c>
      <c r="G375" s="69" t="s">
        <v>130</v>
      </c>
      <c r="H375" s="69" t="s">
        <v>134</v>
      </c>
      <c r="I375" s="69" t="s">
        <v>126</v>
      </c>
      <c r="J375" s="71">
        <v>10</v>
      </c>
      <c r="K375" s="72">
        <v>100</v>
      </c>
      <c r="L375" s="68" t="s">
        <v>369</v>
      </c>
      <c r="M375" s="118">
        <v>14.07</v>
      </c>
      <c r="N375" s="6">
        <f t="shared" si="46"/>
        <v>414434000</v>
      </c>
      <c r="O375" s="14">
        <f t="shared" si="47"/>
        <v>41443400</v>
      </c>
      <c r="P375" s="15">
        <f t="shared" si="48"/>
        <v>11738014182</v>
      </c>
    </row>
    <row r="376" spans="1:16" ht="14.1" customHeight="1">
      <c r="A376" s="120" t="s">
        <v>913</v>
      </c>
      <c r="B376" s="74" t="s">
        <v>804</v>
      </c>
      <c r="C376" s="347" t="s">
        <v>219</v>
      </c>
      <c r="D376" s="89">
        <f>Summary!E420</f>
        <v>8.66</v>
      </c>
      <c r="E376" s="64">
        <v>424.755</v>
      </c>
      <c r="F376" s="65" t="s">
        <v>122</v>
      </c>
      <c r="G376" s="70" t="s">
        <v>142</v>
      </c>
      <c r="H376" s="69" t="s">
        <v>952</v>
      </c>
      <c r="I376" s="69" t="s">
        <v>126</v>
      </c>
      <c r="J376" s="71">
        <v>10</v>
      </c>
      <c r="K376" s="72">
        <v>500</v>
      </c>
      <c r="L376" s="68" t="s">
        <v>220</v>
      </c>
      <c r="M376" s="118">
        <v>1.05</v>
      </c>
      <c r="N376" s="6">
        <f t="shared" ref="N376" si="49">E376*1000000</f>
        <v>424755000</v>
      </c>
      <c r="O376" s="14">
        <f t="shared" ref="O376" si="50">N376/J376</f>
        <v>42475500</v>
      </c>
      <c r="P376" s="15">
        <f t="shared" si="48"/>
        <v>367837830</v>
      </c>
    </row>
    <row r="377" spans="1:16" ht="14.1" customHeight="1">
      <c r="A377" s="120" t="s">
        <v>343</v>
      </c>
      <c r="B377" s="74" t="s">
        <v>622</v>
      </c>
      <c r="C377" s="347" t="s">
        <v>219</v>
      </c>
      <c r="D377" s="89">
        <f>Summary!E421</f>
        <v>131</v>
      </c>
      <c r="E377" s="64">
        <v>39</v>
      </c>
      <c r="F377" s="65" t="s">
        <v>122</v>
      </c>
      <c r="G377" s="68" t="s">
        <v>135</v>
      </c>
      <c r="H377" s="68" t="s">
        <v>125</v>
      </c>
      <c r="I377" s="69" t="s">
        <v>126</v>
      </c>
      <c r="J377" s="71">
        <v>10</v>
      </c>
      <c r="K377" s="72">
        <v>100</v>
      </c>
      <c r="L377" s="68" t="s">
        <v>217</v>
      </c>
      <c r="M377" s="118">
        <v>9.6</v>
      </c>
      <c r="N377" s="6">
        <f t="shared" si="46"/>
        <v>39000000</v>
      </c>
      <c r="O377" s="14">
        <f t="shared" si="47"/>
        <v>3900000</v>
      </c>
      <c r="P377" s="15">
        <f t="shared" si="48"/>
        <v>510900000</v>
      </c>
    </row>
    <row r="378" spans="1:16" ht="14.1" customHeight="1">
      <c r="A378" s="120" t="s">
        <v>106</v>
      </c>
      <c r="B378" s="74" t="s">
        <v>623</v>
      </c>
      <c r="C378" s="347" t="s">
        <v>219</v>
      </c>
      <c r="D378" s="89">
        <f>Summary!E422</f>
        <v>58.21</v>
      </c>
      <c r="E378" s="64">
        <v>418.22</v>
      </c>
      <c r="F378" s="65" t="s">
        <v>122</v>
      </c>
      <c r="G378" s="68" t="s">
        <v>135</v>
      </c>
      <c r="H378" s="416" t="s">
        <v>954</v>
      </c>
      <c r="I378" s="69" t="s">
        <v>126</v>
      </c>
      <c r="J378" s="71">
        <v>10</v>
      </c>
      <c r="K378" s="72">
        <v>500</v>
      </c>
      <c r="L378" s="68" t="s">
        <v>245</v>
      </c>
      <c r="M378" s="117">
        <v>7.41</v>
      </c>
      <c r="N378" s="6">
        <f>E378*1000000</f>
        <v>418220000</v>
      </c>
      <c r="O378" s="14">
        <f t="shared" si="47"/>
        <v>41822000</v>
      </c>
      <c r="P378" s="15">
        <f t="shared" si="48"/>
        <v>2434458620</v>
      </c>
    </row>
    <row r="379" spans="1:16" ht="14.1" customHeight="1">
      <c r="A379" s="120" t="s">
        <v>914</v>
      </c>
      <c r="B379" s="74" t="s">
        <v>915</v>
      </c>
      <c r="C379" s="347" t="s">
        <v>219</v>
      </c>
      <c r="D379" s="89">
        <f>Summary!E423</f>
        <v>33.65</v>
      </c>
      <c r="E379" s="64">
        <v>1254.6669999999999</v>
      </c>
      <c r="F379" s="65" t="s">
        <v>122</v>
      </c>
      <c r="G379" s="65" t="s">
        <v>206</v>
      </c>
      <c r="H379" s="69" t="s">
        <v>126</v>
      </c>
      <c r="I379" s="69" t="s">
        <v>126</v>
      </c>
      <c r="J379" s="71">
        <v>30</v>
      </c>
      <c r="K379" s="72">
        <v>500</v>
      </c>
      <c r="L379" s="68" t="s">
        <v>126</v>
      </c>
      <c r="M379" s="117" t="s">
        <v>126</v>
      </c>
      <c r="N379" s="6">
        <f>E379*1000000</f>
        <v>1254667000</v>
      </c>
      <c r="O379" s="14">
        <f t="shared" si="47"/>
        <v>41822233.333333336</v>
      </c>
      <c r="P379" s="15">
        <f t="shared" si="48"/>
        <v>1407318151.6666667</v>
      </c>
    </row>
    <row r="380" spans="1:16" ht="14.1" customHeight="1">
      <c r="A380" s="120" t="s">
        <v>1233</v>
      </c>
      <c r="B380" s="74" t="s">
        <v>624</v>
      </c>
      <c r="C380" s="347" t="s">
        <v>219</v>
      </c>
      <c r="D380" s="89">
        <f>Summary!E424</f>
        <v>9969.67</v>
      </c>
      <c r="E380" s="64">
        <v>664.69399999999996</v>
      </c>
      <c r="F380" s="65" t="s">
        <v>156</v>
      </c>
      <c r="G380" s="69" t="s">
        <v>784</v>
      </c>
      <c r="H380" s="70" t="s">
        <v>916</v>
      </c>
      <c r="I380" s="69" t="s">
        <v>126</v>
      </c>
      <c r="J380" s="71">
        <v>50</v>
      </c>
      <c r="K380" s="72">
        <v>20</v>
      </c>
      <c r="L380" s="68" t="s">
        <v>882</v>
      </c>
      <c r="M380" s="133">
        <v>307.98</v>
      </c>
      <c r="N380" s="6">
        <f t="shared" si="46"/>
        <v>664694000</v>
      </c>
      <c r="O380" s="14">
        <f t="shared" si="47"/>
        <v>13293880</v>
      </c>
      <c r="P380" s="15">
        <f t="shared" si="48"/>
        <v>132535596619.60001</v>
      </c>
    </row>
    <row r="381" spans="1:16" ht="14.1" customHeight="1">
      <c r="A381" s="361" t="s">
        <v>77</v>
      </c>
      <c r="B381" s="367"/>
      <c r="C381" s="7"/>
      <c r="D381" s="5"/>
      <c r="E381" s="5"/>
      <c r="F381" s="5"/>
      <c r="G381" s="5"/>
      <c r="H381" s="5"/>
      <c r="I381" s="5"/>
      <c r="J381" s="5"/>
      <c r="K381" s="57"/>
      <c r="L381" s="5"/>
      <c r="M381" s="10"/>
      <c r="N381" s="5"/>
    </row>
    <row r="382" spans="1:16" ht="14.1" customHeight="1">
      <c r="A382" s="392" t="s">
        <v>102</v>
      </c>
      <c r="B382" s="370"/>
      <c r="C382" s="7"/>
      <c r="D382" s="5"/>
      <c r="E382" s="20">
        <f>SUM(E373:E380)</f>
        <v>3475.7429999999999</v>
      </c>
      <c r="F382" s="5"/>
      <c r="G382" s="5"/>
      <c r="H382" s="5"/>
      <c r="I382" s="5"/>
      <c r="J382" s="5"/>
      <c r="K382" s="57"/>
      <c r="L382" s="5"/>
      <c r="M382" s="10"/>
      <c r="N382" s="5"/>
      <c r="P382" s="24" t="s">
        <v>77</v>
      </c>
    </row>
    <row r="383" spans="1:16" ht="14.1" customHeight="1">
      <c r="A383" s="389" t="s">
        <v>77</v>
      </c>
      <c r="B383" s="717"/>
      <c r="C383" s="7"/>
      <c r="D383" s="6"/>
      <c r="E383" s="20"/>
      <c r="F383" s="5"/>
      <c r="G383" s="5"/>
      <c r="H383" s="5"/>
      <c r="I383" s="5"/>
      <c r="J383" s="5"/>
      <c r="K383" s="78" t="s">
        <v>77</v>
      </c>
      <c r="L383" s="5"/>
      <c r="M383" s="10"/>
      <c r="N383" s="5"/>
    </row>
    <row r="384" spans="1:16" ht="14.1" customHeight="1">
      <c r="A384" s="120" t="s">
        <v>231</v>
      </c>
      <c r="B384" s="721" t="s">
        <v>625</v>
      </c>
      <c r="C384" s="347" t="s">
        <v>219</v>
      </c>
      <c r="D384" s="89">
        <f>Summary!E428</f>
        <v>4</v>
      </c>
      <c r="E384" s="64">
        <v>350</v>
      </c>
      <c r="F384" s="65" t="s">
        <v>122</v>
      </c>
      <c r="G384" s="65" t="s">
        <v>142</v>
      </c>
      <c r="H384" s="65" t="s">
        <v>142</v>
      </c>
      <c r="I384" s="68" t="s">
        <v>126</v>
      </c>
      <c r="J384" s="71">
        <v>10</v>
      </c>
      <c r="K384" s="72">
        <v>500</v>
      </c>
      <c r="L384" s="68" t="s">
        <v>1183</v>
      </c>
      <c r="M384" s="117">
        <v>-0.61</v>
      </c>
      <c r="N384" s="6">
        <f>E384*1000000</f>
        <v>350000000</v>
      </c>
      <c r="O384" s="14">
        <f>N384/J384</f>
        <v>35000000</v>
      </c>
      <c r="P384" s="15">
        <f>D384*O384</f>
        <v>140000000</v>
      </c>
    </row>
    <row r="385" spans="1:16" ht="14.1" customHeight="1">
      <c r="A385" s="120" t="s">
        <v>332</v>
      </c>
      <c r="B385" s="721" t="s">
        <v>626</v>
      </c>
      <c r="C385" s="347" t="s">
        <v>219</v>
      </c>
      <c r="D385" s="89">
        <f>Summary!E429</f>
        <v>9</v>
      </c>
      <c r="E385" s="64">
        <v>721.28</v>
      </c>
      <c r="F385" s="65" t="s">
        <v>122</v>
      </c>
      <c r="G385" s="65" t="s">
        <v>198</v>
      </c>
      <c r="H385" s="65" t="s">
        <v>142</v>
      </c>
      <c r="I385" s="68" t="s">
        <v>126</v>
      </c>
      <c r="J385" s="71">
        <v>5</v>
      </c>
      <c r="K385" s="72">
        <v>500</v>
      </c>
      <c r="L385" s="68" t="s">
        <v>173</v>
      </c>
      <c r="M385" s="118">
        <v>0.52</v>
      </c>
      <c r="N385" s="6">
        <f>E385*1000000</f>
        <v>721280000</v>
      </c>
      <c r="O385" s="14">
        <f>N385/J385</f>
        <v>144256000</v>
      </c>
      <c r="P385" s="15">
        <f>D385*O385</f>
        <v>1298304000</v>
      </c>
    </row>
    <row r="386" spans="1:16" ht="14.1" customHeight="1">
      <c r="A386" s="120" t="s">
        <v>185</v>
      </c>
      <c r="B386" s="721" t="s">
        <v>627</v>
      </c>
      <c r="C386" s="347" t="s">
        <v>219</v>
      </c>
      <c r="D386" s="89">
        <f>Summary!E430</f>
        <v>19.05</v>
      </c>
      <c r="E386" s="64">
        <v>693</v>
      </c>
      <c r="F386" s="65" t="s">
        <v>122</v>
      </c>
      <c r="G386" s="69" t="s">
        <v>786</v>
      </c>
      <c r="H386" s="65" t="s">
        <v>142</v>
      </c>
      <c r="I386" s="68" t="s">
        <v>126</v>
      </c>
      <c r="J386" s="71">
        <v>10</v>
      </c>
      <c r="K386" s="72">
        <v>500</v>
      </c>
      <c r="L386" s="68" t="s">
        <v>166</v>
      </c>
      <c r="M386" s="118">
        <v>4.22</v>
      </c>
      <c r="N386" s="6">
        <f>E386*1000000</f>
        <v>693000000</v>
      </c>
      <c r="O386" s="14">
        <f>N386/J386</f>
        <v>69300000</v>
      </c>
      <c r="P386" s="15">
        <f>D386*O386</f>
        <v>1320165000</v>
      </c>
    </row>
    <row r="387" spans="1:16" ht="14.1" customHeight="1">
      <c r="A387" s="361"/>
      <c r="B387" s="367"/>
      <c r="C387" s="348"/>
      <c r="D387" s="6"/>
      <c r="E387" s="20"/>
      <c r="F387" s="652"/>
      <c r="G387" s="5"/>
      <c r="H387" s="5"/>
      <c r="I387" s="5"/>
      <c r="J387" s="18"/>
      <c r="K387" s="78"/>
      <c r="L387" s="11"/>
      <c r="M387" s="12"/>
      <c r="N387" s="6"/>
      <c r="O387" s="14"/>
    </row>
    <row r="388" spans="1:16" ht="14.1" customHeight="1">
      <c r="A388" s="392" t="s">
        <v>103</v>
      </c>
      <c r="B388" s="370"/>
      <c r="C388" s="4"/>
      <c r="D388" s="6" t="s">
        <v>77</v>
      </c>
      <c r="E388" s="20">
        <f>SUM(E384:E386)</f>
        <v>1764.28</v>
      </c>
      <c r="F388" s="5"/>
      <c r="G388" s="5"/>
      <c r="H388" s="5"/>
      <c r="I388" s="5"/>
      <c r="J388" s="5"/>
      <c r="K388" s="78" t="s">
        <v>77</v>
      </c>
      <c r="L388" s="5"/>
      <c r="M388" s="10"/>
      <c r="N388" s="5"/>
      <c r="P388" s="24" t="s">
        <v>77</v>
      </c>
    </row>
    <row r="389" spans="1:16" ht="12" customHeight="1">
      <c r="A389" s="389"/>
      <c r="B389" s="717"/>
      <c r="C389" s="7"/>
      <c r="D389" s="6" t="s">
        <v>77</v>
      </c>
      <c r="E389" s="20"/>
      <c r="F389" s="5"/>
      <c r="G389" s="5"/>
      <c r="H389" s="5"/>
      <c r="I389" s="5"/>
      <c r="J389" s="5"/>
      <c r="K389" s="78" t="s">
        <v>77</v>
      </c>
      <c r="L389" s="5"/>
      <c r="M389" s="10"/>
      <c r="N389" s="5"/>
    </row>
    <row r="390" spans="1:16">
      <c r="A390" s="120" t="s">
        <v>276</v>
      </c>
      <c r="B390" s="721" t="s">
        <v>628</v>
      </c>
      <c r="C390" s="347" t="s">
        <v>219</v>
      </c>
      <c r="D390" s="89">
        <f>Summary!E434</f>
        <v>12.99</v>
      </c>
      <c r="E390" s="64">
        <v>100</v>
      </c>
      <c r="F390" s="65" t="s">
        <v>122</v>
      </c>
      <c r="G390" s="68" t="s">
        <v>135</v>
      </c>
      <c r="H390" s="68" t="s">
        <v>125</v>
      </c>
      <c r="I390" s="68" t="s">
        <v>126</v>
      </c>
      <c r="J390" s="71">
        <v>10</v>
      </c>
      <c r="K390" s="72">
        <v>500</v>
      </c>
      <c r="L390" s="68" t="s">
        <v>223</v>
      </c>
      <c r="M390" s="117">
        <v>4.51</v>
      </c>
      <c r="N390" s="6">
        <f t="shared" ref="N390:N394" si="51">E390*1000000</f>
        <v>100000000</v>
      </c>
      <c r="O390" s="14">
        <f>N390/J390</f>
        <v>10000000</v>
      </c>
      <c r="P390" s="15">
        <f>D390*O390</f>
        <v>129900000</v>
      </c>
    </row>
    <row r="391" spans="1:16">
      <c r="A391" s="120" t="s">
        <v>11</v>
      </c>
      <c r="B391" s="721" t="s">
        <v>630</v>
      </c>
      <c r="C391" s="347" t="s">
        <v>219</v>
      </c>
      <c r="D391" s="89">
        <f>Summary!E436</f>
        <v>4.6100000000000003</v>
      </c>
      <c r="E391" s="64">
        <v>282.66199999999998</v>
      </c>
      <c r="F391" s="65" t="s">
        <v>122</v>
      </c>
      <c r="G391" s="65" t="s">
        <v>142</v>
      </c>
      <c r="H391" s="65" t="s">
        <v>142</v>
      </c>
      <c r="I391" s="68" t="s">
        <v>126</v>
      </c>
      <c r="J391" s="71">
        <v>10</v>
      </c>
      <c r="K391" s="72">
        <v>500</v>
      </c>
      <c r="L391" s="68" t="s">
        <v>218</v>
      </c>
      <c r="M391" s="117">
        <v>-0.46</v>
      </c>
      <c r="N391" s="6">
        <f t="shared" si="51"/>
        <v>282662000</v>
      </c>
      <c r="O391" s="18">
        <f>N391/J391</f>
        <v>28266200</v>
      </c>
      <c r="P391" s="15">
        <f>D391*O391</f>
        <v>130307182.00000001</v>
      </c>
    </row>
    <row r="392" spans="1:16" ht="14.1" customHeight="1">
      <c r="A392" s="145" t="s">
        <v>1217</v>
      </c>
      <c r="B392" s="723" t="s">
        <v>631</v>
      </c>
      <c r="C392" s="347" t="s">
        <v>219</v>
      </c>
      <c r="D392" s="89">
        <f>Summary!E437</f>
        <v>41.65</v>
      </c>
      <c r="E392" s="86">
        <v>505.13799999999998</v>
      </c>
      <c r="F392" s="70" t="s">
        <v>122</v>
      </c>
      <c r="G392" s="69" t="s">
        <v>140</v>
      </c>
      <c r="H392" s="68" t="s">
        <v>125</v>
      </c>
      <c r="I392" s="68" t="s">
        <v>126</v>
      </c>
      <c r="J392" s="70">
        <v>10</v>
      </c>
      <c r="K392" s="88">
        <v>500</v>
      </c>
      <c r="L392" s="69" t="s">
        <v>369</v>
      </c>
      <c r="M392" s="101">
        <v>5.16</v>
      </c>
      <c r="N392" s="6">
        <f t="shared" si="51"/>
        <v>505138000</v>
      </c>
      <c r="O392" s="18">
        <f>N392/J392</f>
        <v>50513800</v>
      </c>
      <c r="P392" s="15">
        <f>D392*O392</f>
        <v>2103899770</v>
      </c>
    </row>
    <row r="393" spans="1:16" ht="14.1" customHeight="1">
      <c r="A393" s="120" t="s">
        <v>341</v>
      </c>
      <c r="B393" s="721" t="s">
        <v>633</v>
      </c>
      <c r="C393" s="347" t="s">
        <v>219</v>
      </c>
      <c r="D393" s="89">
        <f>Summary!E439</f>
        <v>197</v>
      </c>
      <c r="E393" s="64">
        <v>300</v>
      </c>
      <c r="F393" s="65" t="s">
        <v>296</v>
      </c>
      <c r="G393" s="68" t="s">
        <v>195</v>
      </c>
      <c r="H393" s="68" t="s">
        <v>126</v>
      </c>
      <c r="I393" s="68" t="s">
        <v>126</v>
      </c>
      <c r="J393" s="71">
        <v>10</v>
      </c>
      <c r="K393" s="72">
        <v>100</v>
      </c>
      <c r="L393" s="68" t="s">
        <v>756</v>
      </c>
      <c r="M393" s="117">
        <v>26.09</v>
      </c>
      <c r="N393" s="6">
        <f t="shared" si="51"/>
        <v>300000000</v>
      </c>
      <c r="O393" s="14">
        <f>N393/J393</f>
        <v>30000000</v>
      </c>
      <c r="P393" s="15">
        <f>D393*O393</f>
        <v>5910000000</v>
      </c>
    </row>
    <row r="394" spans="1:16" ht="14.1" customHeight="1">
      <c r="A394" s="120" t="s">
        <v>299</v>
      </c>
      <c r="B394" s="721" t="s">
        <v>940</v>
      </c>
      <c r="C394" s="347" t="s">
        <v>219</v>
      </c>
      <c r="D394" s="89">
        <f>Summary!E440</f>
        <v>8.8000000000000007</v>
      </c>
      <c r="E394" s="64">
        <v>91.838999999999999</v>
      </c>
      <c r="F394" s="65" t="s">
        <v>122</v>
      </c>
      <c r="G394" s="70" t="s">
        <v>142</v>
      </c>
      <c r="H394" s="70" t="s">
        <v>142</v>
      </c>
      <c r="I394" s="68" t="s">
        <v>126</v>
      </c>
      <c r="J394" s="71">
        <v>10</v>
      </c>
      <c r="K394" s="72">
        <v>500</v>
      </c>
      <c r="L394" s="68" t="s">
        <v>217</v>
      </c>
      <c r="M394" s="121">
        <v>6.68</v>
      </c>
      <c r="N394" s="6">
        <f t="shared" si="51"/>
        <v>91839000</v>
      </c>
      <c r="O394" s="14">
        <f>N394/J394</f>
        <v>9183900</v>
      </c>
      <c r="P394" s="15">
        <f>D394*O394</f>
        <v>80818320</v>
      </c>
    </row>
    <row r="395" spans="1:16" ht="15.75" customHeight="1">
      <c r="A395" s="391"/>
      <c r="B395" s="367"/>
      <c r="C395" s="4"/>
      <c r="E395" s="5"/>
      <c r="F395" s="5"/>
      <c r="G395" s="5"/>
      <c r="H395" s="5"/>
      <c r="I395" s="5"/>
      <c r="J395" s="5"/>
      <c r="K395" s="78" t="s">
        <v>77</v>
      </c>
      <c r="L395" s="81"/>
      <c r="M395" s="10"/>
      <c r="N395" s="6" t="s">
        <v>77</v>
      </c>
      <c r="O395" s="14" t="s">
        <v>77</v>
      </c>
    </row>
    <row r="396" spans="1:16" ht="17.25" customHeight="1">
      <c r="A396" s="36"/>
      <c r="B396" s="370"/>
      <c r="C396" s="350"/>
      <c r="D396" s="6"/>
      <c r="E396" s="20">
        <f>SUM(E390:E394)</f>
        <v>1279.6389999999999</v>
      </c>
      <c r="F396" s="5"/>
      <c r="G396" s="5"/>
      <c r="H396" s="5"/>
      <c r="I396" s="5"/>
      <c r="J396" s="5"/>
      <c r="K396" s="78" t="s">
        <v>77</v>
      </c>
      <c r="L396" s="81"/>
      <c r="M396" s="10"/>
      <c r="N396" s="5"/>
      <c r="P396" s="24" t="s">
        <v>77</v>
      </c>
    </row>
    <row r="397" spans="1:16" ht="17.25" customHeight="1">
      <c r="A397" s="394" t="s">
        <v>178</v>
      </c>
      <c r="B397" s="724"/>
      <c r="C397" s="354"/>
      <c r="D397" s="39"/>
      <c r="E397" s="40"/>
      <c r="F397" s="5"/>
      <c r="G397" s="5"/>
      <c r="H397" s="5"/>
      <c r="I397" s="5"/>
      <c r="J397" s="5"/>
      <c r="K397" s="82"/>
      <c r="L397" s="83"/>
      <c r="M397" s="10"/>
      <c r="N397" s="5"/>
    </row>
    <row r="398" spans="1:16" ht="14.25" customHeight="1">
      <c r="A398" s="361"/>
      <c r="B398" s="367"/>
      <c r="C398" s="355"/>
      <c r="D398" s="39"/>
      <c r="E398" s="40"/>
      <c r="F398" s="5"/>
      <c r="G398" s="5"/>
      <c r="H398" s="5"/>
      <c r="I398" s="5"/>
      <c r="J398" s="5"/>
      <c r="K398" s="82"/>
      <c r="L398" s="83"/>
      <c r="M398" s="10"/>
      <c r="N398" s="5"/>
    </row>
    <row r="399" spans="1:16" ht="14.25" customHeight="1">
      <c r="A399" s="36" t="s">
        <v>383</v>
      </c>
      <c r="B399" s="370"/>
      <c r="C399" s="355"/>
      <c r="D399" s="39"/>
      <c r="E399" s="40"/>
      <c r="F399" s="5"/>
      <c r="G399" s="5"/>
      <c r="H399" s="5"/>
      <c r="I399" s="5"/>
      <c r="J399" s="5"/>
      <c r="K399" s="82"/>
      <c r="L399" s="83"/>
      <c r="M399" s="10"/>
      <c r="N399" s="5"/>
    </row>
    <row r="400" spans="1:16" ht="14.25" customHeight="1">
      <c r="A400" s="361"/>
      <c r="B400" s="367"/>
      <c r="C400" s="355"/>
      <c r="D400" s="39"/>
      <c r="E400" s="40"/>
      <c r="F400" s="5"/>
      <c r="G400" s="5"/>
      <c r="H400" s="5"/>
      <c r="I400" s="5"/>
      <c r="J400" s="5"/>
      <c r="K400" s="82"/>
      <c r="L400" s="83"/>
      <c r="M400" s="10"/>
      <c r="N400" s="5"/>
    </row>
    <row r="401" spans="1:16" ht="14.25" customHeight="1">
      <c r="A401" s="120" t="s">
        <v>825</v>
      </c>
      <c r="B401" s="721" t="s">
        <v>442</v>
      </c>
      <c r="C401" s="347" t="s">
        <v>787</v>
      </c>
      <c r="D401" s="63">
        <f>Summary!E133</f>
        <v>1.4</v>
      </c>
      <c r="E401" s="64">
        <v>60</v>
      </c>
      <c r="F401" s="65" t="s">
        <v>122</v>
      </c>
      <c r="G401" s="69" t="s">
        <v>126</v>
      </c>
      <c r="H401" s="69" t="s">
        <v>126</v>
      </c>
      <c r="I401" s="69" t="s">
        <v>126</v>
      </c>
      <c r="J401" s="71">
        <v>10</v>
      </c>
      <c r="K401" s="72">
        <v>500</v>
      </c>
      <c r="L401" s="68" t="s">
        <v>209</v>
      </c>
      <c r="M401" s="117">
        <v>0.11</v>
      </c>
      <c r="N401" s="6">
        <f t="shared" ref="N401" si="52">E401*1000000</f>
        <v>60000000</v>
      </c>
      <c r="O401" s="14">
        <f>N401/J401</f>
        <v>6000000</v>
      </c>
      <c r="P401" s="15">
        <f>D401*O401</f>
        <v>8400000</v>
      </c>
    </row>
    <row r="402" spans="1:16" ht="14.25" customHeight="1">
      <c r="A402" s="361"/>
      <c r="B402" s="367"/>
      <c r="C402" s="355"/>
      <c r="D402" s="39"/>
      <c r="E402" s="40"/>
      <c r="F402" s="5"/>
      <c r="G402" s="5"/>
      <c r="H402" s="5"/>
      <c r="I402" s="5"/>
      <c r="J402" s="5"/>
      <c r="K402" s="82"/>
      <c r="L402" s="83"/>
      <c r="M402" s="10"/>
      <c r="N402" s="5"/>
    </row>
    <row r="403" spans="1:16" ht="17.25" customHeight="1">
      <c r="A403" s="36" t="s">
        <v>291</v>
      </c>
      <c r="B403" s="370"/>
      <c r="C403" s="7"/>
      <c r="D403" s="48"/>
      <c r="E403" s="20">
        <f>SUM(E400:E401)</f>
        <v>60</v>
      </c>
      <c r="F403" s="5"/>
      <c r="G403" s="5"/>
      <c r="H403" s="5"/>
      <c r="I403" s="5"/>
      <c r="J403" s="27"/>
      <c r="K403" s="57"/>
      <c r="L403" s="5"/>
      <c r="M403" s="10"/>
      <c r="N403" s="5"/>
    </row>
    <row r="404" spans="1:16" ht="15" customHeight="1">
      <c r="A404" s="389"/>
      <c r="B404" s="717"/>
      <c r="C404" s="7"/>
      <c r="D404" s="5"/>
      <c r="E404" s="5"/>
      <c r="F404" s="5"/>
      <c r="G404" s="5"/>
      <c r="H404" s="5"/>
      <c r="I404" s="5"/>
      <c r="J404" s="27"/>
      <c r="K404" s="57"/>
      <c r="L404" s="5"/>
      <c r="M404" s="10"/>
      <c r="N404" s="5"/>
    </row>
    <row r="405" spans="1:16" ht="15" customHeight="1">
      <c r="A405" s="120" t="s">
        <v>826</v>
      </c>
      <c r="B405" s="721" t="s">
        <v>964</v>
      </c>
      <c r="C405" s="67" t="s">
        <v>306</v>
      </c>
      <c r="D405" s="63">
        <f>Summary!E154</f>
        <v>0.76</v>
      </c>
      <c r="E405" s="64">
        <v>136.4</v>
      </c>
      <c r="F405" s="65" t="s">
        <v>122</v>
      </c>
      <c r="G405" s="65" t="s">
        <v>142</v>
      </c>
      <c r="H405" s="65" t="s">
        <v>142</v>
      </c>
      <c r="I405" s="68" t="s">
        <v>126</v>
      </c>
      <c r="J405" s="71">
        <v>10</v>
      </c>
      <c r="K405" s="72">
        <v>500</v>
      </c>
      <c r="L405" s="68" t="s">
        <v>223</v>
      </c>
      <c r="M405" s="117">
        <v>-0.01</v>
      </c>
      <c r="N405" s="6">
        <f>E405*1000000</f>
        <v>136400000</v>
      </c>
      <c r="O405" s="18">
        <f>N405/J405</f>
        <v>13640000</v>
      </c>
      <c r="P405" s="15">
        <f>D405*O405</f>
        <v>10366400</v>
      </c>
    </row>
    <row r="406" spans="1:16" ht="15" customHeight="1">
      <c r="A406" s="361"/>
      <c r="B406" s="367"/>
      <c r="C406" s="4"/>
      <c r="D406" s="77"/>
      <c r="E406" s="20"/>
      <c r="F406" s="652"/>
      <c r="G406" s="35"/>
      <c r="H406" s="35"/>
      <c r="I406" s="35"/>
      <c r="J406" s="18"/>
      <c r="K406" s="78"/>
      <c r="L406" s="11"/>
      <c r="M406" s="12"/>
      <c r="N406" s="6"/>
      <c r="O406" s="18"/>
      <c r="P406" s="15"/>
    </row>
    <row r="407" spans="1:16" ht="15" customHeight="1">
      <c r="A407" s="36" t="s">
        <v>384</v>
      </c>
      <c r="B407" s="370"/>
      <c r="C407" s="4"/>
      <c r="D407" s="77"/>
      <c r="E407" s="20">
        <f>SUM(E405:E405)</f>
        <v>136.4</v>
      </c>
      <c r="F407" s="652"/>
      <c r="G407" s="35"/>
      <c r="H407" s="35"/>
      <c r="I407" s="35"/>
      <c r="J407" s="18"/>
      <c r="K407" s="78"/>
      <c r="L407" s="11"/>
      <c r="M407" s="12"/>
      <c r="N407" s="6"/>
      <c r="O407" s="18"/>
      <c r="P407" s="15"/>
    </row>
    <row r="408" spans="1:16" ht="15" customHeight="1">
      <c r="A408" s="361"/>
      <c r="B408" s="367"/>
      <c r="C408" s="4"/>
      <c r="D408" s="77"/>
      <c r="E408" s="20"/>
      <c r="F408" s="652"/>
      <c r="G408" s="35"/>
      <c r="H408" s="35"/>
      <c r="I408" s="35"/>
      <c r="J408" s="18"/>
      <c r="K408" s="78"/>
      <c r="L408" s="11"/>
      <c r="M408" s="12"/>
      <c r="N408" s="6"/>
      <c r="O408" s="18"/>
      <c r="P408" s="15"/>
    </row>
    <row r="409" spans="1:16" ht="15" customHeight="1">
      <c r="A409" s="120" t="s">
        <v>790</v>
      </c>
      <c r="B409" s="721" t="s">
        <v>462</v>
      </c>
      <c r="C409" s="377" t="s">
        <v>219</v>
      </c>
      <c r="D409" s="63" t="s">
        <v>965</v>
      </c>
      <c r="E409" s="64">
        <v>95.367999999999995</v>
      </c>
      <c r="F409" s="65" t="s">
        <v>122</v>
      </c>
      <c r="G409" s="69" t="s">
        <v>126</v>
      </c>
      <c r="H409" s="69" t="s">
        <v>126</v>
      </c>
      <c r="I409" s="69" t="s">
        <v>126</v>
      </c>
      <c r="J409" s="71">
        <v>10</v>
      </c>
      <c r="K409" s="72">
        <v>500</v>
      </c>
      <c r="L409" s="68" t="s">
        <v>220</v>
      </c>
      <c r="M409" s="117">
        <v>-3.55</v>
      </c>
      <c r="N409" s="6">
        <f>E409*1000000</f>
        <v>95368000</v>
      </c>
      <c r="O409" s="18">
        <f>N409/J409</f>
        <v>9536800</v>
      </c>
      <c r="P409" s="15"/>
    </row>
    <row r="410" spans="1:16" ht="15" customHeight="1">
      <c r="A410" s="120" t="s">
        <v>788</v>
      </c>
      <c r="B410" s="721" t="s">
        <v>1025</v>
      </c>
      <c r="C410" s="347" t="s">
        <v>917</v>
      </c>
      <c r="D410" s="63" t="s">
        <v>965</v>
      </c>
      <c r="E410" s="64">
        <v>87.75</v>
      </c>
      <c r="F410" s="65" t="s">
        <v>122</v>
      </c>
      <c r="G410" s="69" t="s">
        <v>126</v>
      </c>
      <c r="H410" s="69" t="s">
        <v>126</v>
      </c>
      <c r="I410" s="69" t="s">
        <v>126</v>
      </c>
      <c r="J410" s="71">
        <v>10</v>
      </c>
      <c r="K410" s="72">
        <v>500</v>
      </c>
      <c r="L410" s="68" t="s">
        <v>16</v>
      </c>
      <c r="M410" s="119">
        <v>-1.1100000000000001</v>
      </c>
      <c r="N410" s="6">
        <f>E410*1000000</f>
        <v>87750000</v>
      </c>
      <c r="O410" s="14">
        <f>N410/J410</f>
        <v>8775000</v>
      </c>
      <c r="P410" s="15"/>
    </row>
    <row r="411" spans="1:16" ht="15" customHeight="1">
      <c r="A411" s="120" t="s">
        <v>789</v>
      </c>
      <c r="B411" s="721" t="s">
        <v>463</v>
      </c>
      <c r="C411" s="347" t="s">
        <v>917</v>
      </c>
      <c r="D411" s="63" t="s">
        <v>965</v>
      </c>
      <c r="E411" s="64">
        <v>400</v>
      </c>
      <c r="F411" s="65" t="s">
        <v>122</v>
      </c>
      <c r="G411" s="69" t="s">
        <v>126</v>
      </c>
      <c r="H411" s="69" t="s">
        <v>126</v>
      </c>
      <c r="I411" s="69" t="s">
        <v>126</v>
      </c>
      <c r="J411" s="71">
        <v>10</v>
      </c>
      <c r="K411" s="72">
        <v>500</v>
      </c>
      <c r="L411" s="68" t="s">
        <v>216</v>
      </c>
      <c r="M411" s="117" t="s">
        <v>126</v>
      </c>
      <c r="N411" s="6">
        <f>E411*1000000</f>
        <v>400000000</v>
      </c>
      <c r="O411" s="14">
        <f>N411/J411</f>
        <v>40000000</v>
      </c>
      <c r="P411" s="15"/>
    </row>
    <row r="412" spans="1:16" ht="15" customHeight="1">
      <c r="A412" s="120" t="s">
        <v>791</v>
      </c>
      <c r="B412" s="721" t="s">
        <v>465</v>
      </c>
      <c r="C412" s="67" t="s">
        <v>306</v>
      </c>
      <c r="D412" s="63" t="s">
        <v>965</v>
      </c>
      <c r="E412" s="64">
        <v>393.98899999999998</v>
      </c>
      <c r="F412" s="65" t="s">
        <v>122</v>
      </c>
      <c r="G412" s="69" t="s">
        <v>126</v>
      </c>
      <c r="H412" s="69" t="s">
        <v>126</v>
      </c>
      <c r="I412" s="69" t="s">
        <v>126</v>
      </c>
      <c r="J412" s="71">
        <v>10</v>
      </c>
      <c r="K412" s="72">
        <v>500</v>
      </c>
      <c r="L412" s="68" t="s">
        <v>385</v>
      </c>
      <c r="M412" s="117">
        <v>-1.52</v>
      </c>
      <c r="N412" s="6">
        <f>E412*1000000</f>
        <v>393989000</v>
      </c>
      <c r="O412" s="18">
        <f>N412/J412</f>
        <v>39398900</v>
      </c>
      <c r="P412" s="15"/>
    </row>
    <row r="413" spans="1:16" ht="15" customHeight="1">
      <c r="A413" s="361"/>
      <c r="B413" s="367"/>
      <c r="C413" s="4"/>
      <c r="D413" s="77"/>
      <c r="E413" s="20"/>
      <c r="F413" s="652"/>
      <c r="G413" s="35"/>
      <c r="H413" s="35"/>
      <c r="I413" s="35"/>
      <c r="J413" s="18"/>
      <c r="K413" s="78"/>
      <c r="L413" s="11"/>
      <c r="M413" s="12"/>
      <c r="N413" s="6"/>
      <c r="O413" s="18"/>
      <c r="P413" s="15"/>
    </row>
    <row r="414" spans="1:16" ht="15" customHeight="1">
      <c r="A414" s="361" t="s">
        <v>261</v>
      </c>
      <c r="B414" s="367"/>
      <c r="C414" s="4"/>
      <c r="D414" s="77"/>
      <c r="E414" s="20">
        <f>SUM(E409:E412)</f>
        <v>977.10699999999997</v>
      </c>
      <c r="F414" s="652"/>
      <c r="G414" s="35"/>
      <c r="H414" s="35"/>
      <c r="I414" s="35"/>
      <c r="J414" s="18"/>
      <c r="K414" s="78"/>
      <c r="L414" s="11"/>
      <c r="M414" s="12"/>
      <c r="N414" s="6"/>
      <c r="O414" s="18"/>
      <c r="P414" s="15"/>
    </row>
    <row r="415" spans="1:16" ht="15" customHeight="1">
      <c r="A415" s="36" t="s">
        <v>386</v>
      </c>
      <c r="B415" s="370"/>
      <c r="C415" s="4"/>
      <c r="D415" s="77"/>
      <c r="E415" s="20"/>
      <c r="F415" s="652"/>
      <c r="G415" s="35"/>
      <c r="H415" s="35"/>
      <c r="I415" s="35"/>
      <c r="J415" s="18"/>
      <c r="K415" s="78"/>
      <c r="L415" s="11"/>
      <c r="M415" s="12"/>
      <c r="N415" s="6"/>
      <c r="O415" s="18"/>
      <c r="P415" s="15"/>
    </row>
    <row r="416" spans="1:16" ht="15" customHeight="1">
      <c r="A416" s="36"/>
      <c r="B416" s="370"/>
      <c r="C416" s="4"/>
      <c r="D416" s="77"/>
      <c r="E416" s="20"/>
      <c r="F416" s="652"/>
      <c r="G416" s="35"/>
      <c r="H416" s="35"/>
      <c r="I416" s="35"/>
      <c r="J416" s="18"/>
      <c r="K416" s="78"/>
      <c r="L416" s="11"/>
      <c r="M416" s="12"/>
      <c r="N416" s="6"/>
      <c r="O416" s="18"/>
      <c r="P416" s="15"/>
    </row>
    <row r="417" spans="1:16" ht="15" customHeight="1">
      <c r="A417" s="120" t="s">
        <v>918</v>
      </c>
      <c r="B417" s="721" t="s">
        <v>469</v>
      </c>
      <c r="C417" s="347" t="s">
        <v>219</v>
      </c>
      <c r="D417" s="63">
        <f>Summary!E172</f>
        <v>0</v>
      </c>
      <c r="E417" s="64">
        <v>50</v>
      </c>
      <c r="F417" s="65" t="s">
        <v>122</v>
      </c>
      <c r="G417" s="69" t="s">
        <v>126</v>
      </c>
      <c r="H417" s="69" t="s">
        <v>126</v>
      </c>
      <c r="I417" s="69" t="s">
        <v>126</v>
      </c>
      <c r="J417" s="71">
        <v>10</v>
      </c>
      <c r="K417" s="72">
        <v>500</v>
      </c>
      <c r="L417" s="68" t="s">
        <v>18</v>
      </c>
      <c r="M417" s="117">
        <v>3.56</v>
      </c>
      <c r="N417" s="6">
        <f>E417*1000000</f>
        <v>50000000</v>
      </c>
      <c r="O417" s="14">
        <f>N417/J417</f>
        <v>5000000</v>
      </c>
      <c r="P417" s="15">
        <f>D417*O417</f>
        <v>0</v>
      </c>
    </row>
    <row r="418" spans="1:16" ht="15" customHeight="1">
      <c r="A418" s="120" t="s">
        <v>919</v>
      </c>
      <c r="B418" s="721" t="s">
        <v>471</v>
      </c>
      <c r="C418" s="347" t="s">
        <v>219</v>
      </c>
      <c r="D418" s="63">
        <f>Summary!E174</f>
        <v>1.88</v>
      </c>
      <c r="E418" s="64">
        <v>626.49400000000003</v>
      </c>
      <c r="F418" s="65" t="s">
        <v>122</v>
      </c>
      <c r="G418" s="69" t="s">
        <v>126</v>
      </c>
      <c r="H418" s="69" t="s">
        <v>126</v>
      </c>
      <c r="I418" s="69" t="s">
        <v>126</v>
      </c>
      <c r="J418" s="71">
        <v>10</v>
      </c>
      <c r="K418" s="72">
        <v>500</v>
      </c>
      <c r="L418" s="68" t="s">
        <v>256</v>
      </c>
      <c r="M418" s="117">
        <v>-0.7</v>
      </c>
      <c r="N418" s="6">
        <f>E418*1000000</f>
        <v>626494000</v>
      </c>
      <c r="O418" s="14">
        <f>N418/J418</f>
        <v>62649400</v>
      </c>
      <c r="P418" s="15">
        <f>D418*O418</f>
        <v>117780872</v>
      </c>
    </row>
    <row r="419" spans="1:16" ht="15" customHeight="1">
      <c r="A419" s="120" t="s">
        <v>827</v>
      </c>
      <c r="B419" s="721" t="s">
        <v>477</v>
      </c>
      <c r="C419" s="67" t="s">
        <v>792</v>
      </c>
      <c r="D419" s="63">
        <f>Summary!E180</f>
        <v>0</v>
      </c>
      <c r="E419" s="64">
        <v>100</v>
      </c>
      <c r="F419" s="65" t="s">
        <v>122</v>
      </c>
      <c r="G419" s="69" t="s">
        <v>126</v>
      </c>
      <c r="H419" s="69" t="s">
        <v>126</v>
      </c>
      <c r="I419" s="69" t="s">
        <v>126</v>
      </c>
      <c r="J419" s="71">
        <v>10</v>
      </c>
      <c r="K419" s="72">
        <v>500</v>
      </c>
      <c r="L419" s="68" t="s">
        <v>220</v>
      </c>
      <c r="M419" s="117">
        <v>-2.99</v>
      </c>
      <c r="N419" s="6">
        <f>E419*1000000</f>
        <v>100000000</v>
      </c>
      <c r="O419" s="18">
        <f>N419/J419</f>
        <v>10000000</v>
      </c>
      <c r="P419" s="15">
        <f>D419*O419</f>
        <v>0</v>
      </c>
    </row>
    <row r="420" spans="1:16" ht="15" customHeight="1">
      <c r="A420" s="120" t="s">
        <v>793</v>
      </c>
      <c r="B420" s="721" t="s">
        <v>474</v>
      </c>
      <c r="C420" s="347" t="s">
        <v>219</v>
      </c>
      <c r="D420" s="63">
        <f>Summary!E177</f>
        <v>0</v>
      </c>
      <c r="E420" s="64">
        <v>508.2</v>
      </c>
      <c r="F420" s="65" t="s">
        <v>122</v>
      </c>
      <c r="G420" s="69" t="s">
        <v>126</v>
      </c>
      <c r="H420" s="69" t="s">
        <v>126</v>
      </c>
      <c r="I420" s="69" t="s">
        <v>126</v>
      </c>
      <c r="J420" s="71">
        <v>10</v>
      </c>
      <c r="K420" s="72">
        <v>500</v>
      </c>
      <c r="L420" s="68" t="s">
        <v>256</v>
      </c>
      <c r="M420" s="117">
        <v>-2.19</v>
      </c>
      <c r="N420" s="6">
        <f>E420*1000000</f>
        <v>508200000</v>
      </c>
      <c r="O420" s="14">
        <f>N420/J420</f>
        <v>50820000</v>
      </c>
      <c r="P420" s="15">
        <f>D420*O420</f>
        <v>0</v>
      </c>
    </row>
    <row r="421" spans="1:16" ht="15" customHeight="1">
      <c r="A421" s="361"/>
      <c r="B421" s="367"/>
      <c r="C421" s="348"/>
      <c r="D421" s="375"/>
      <c r="E421" s="20"/>
      <c r="F421" s="652"/>
      <c r="G421" s="35"/>
      <c r="H421" s="35"/>
      <c r="I421" s="35"/>
      <c r="J421" s="18"/>
      <c r="K421" s="78"/>
      <c r="L421" s="11"/>
      <c r="M421" s="12"/>
      <c r="N421" s="6"/>
      <c r="O421" s="14"/>
      <c r="P421" s="15"/>
    </row>
    <row r="422" spans="1:16" ht="15" customHeight="1">
      <c r="A422" s="36" t="s">
        <v>292</v>
      </c>
      <c r="B422" s="370"/>
      <c r="C422" s="7"/>
      <c r="D422" s="48"/>
      <c r="E422" s="20">
        <f>SUM(E417:E421)</f>
        <v>1284.694</v>
      </c>
      <c r="F422" s="5"/>
      <c r="G422" s="5"/>
      <c r="H422" s="5"/>
      <c r="I422" s="5"/>
      <c r="J422" s="27"/>
      <c r="K422" s="57"/>
      <c r="L422" s="5"/>
      <c r="M422" s="10"/>
      <c r="N422" s="5"/>
      <c r="P422" s="24" t="s">
        <v>77</v>
      </c>
    </row>
    <row r="423" spans="1:16" ht="15" customHeight="1">
      <c r="A423" s="389"/>
      <c r="B423" s="717"/>
      <c r="C423" s="7"/>
      <c r="D423" s="48"/>
      <c r="E423" s="5"/>
      <c r="F423" s="5"/>
      <c r="G423" s="5"/>
      <c r="H423" s="5"/>
      <c r="I423" s="5"/>
      <c r="J423" s="27"/>
      <c r="K423" s="57"/>
      <c r="L423" s="5"/>
      <c r="M423" s="10"/>
      <c r="N423" s="5"/>
    </row>
    <row r="424" spans="1:16" ht="15" customHeight="1">
      <c r="A424" s="120" t="s">
        <v>794</v>
      </c>
      <c r="B424" s="721" t="s">
        <v>1046</v>
      </c>
      <c r="C424" s="377" t="s">
        <v>219</v>
      </c>
      <c r="D424" s="89" t="s">
        <v>965</v>
      </c>
      <c r="E424" s="64">
        <v>85.543999999999997</v>
      </c>
      <c r="F424" s="65" t="s">
        <v>156</v>
      </c>
      <c r="G424" s="69" t="s">
        <v>126</v>
      </c>
      <c r="H424" s="69" t="s">
        <v>126</v>
      </c>
      <c r="I424" s="69" t="s">
        <v>126</v>
      </c>
      <c r="J424" s="71">
        <v>10</v>
      </c>
      <c r="K424" s="72">
        <v>500</v>
      </c>
      <c r="L424" s="68" t="s">
        <v>387</v>
      </c>
      <c r="M424" s="117">
        <v>0.17</v>
      </c>
      <c r="N424" s="6">
        <f t="shared" ref="N424:N425" si="53">E424*1000000</f>
        <v>85544000</v>
      </c>
      <c r="O424" s="14">
        <f>N424/J424</f>
        <v>8554400</v>
      </c>
      <c r="P424" s="15"/>
    </row>
    <row r="425" spans="1:16" ht="15" customHeight="1">
      <c r="A425" s="120" t="s">
        <v>920</v>
      </c>
      <c r="B425" s="721" t="s">
        <v>503</v>
      </c>
      <c r="C425" s="377" t="s">
        <v>219</v>
      </c>
      <c r="D425" s="89" t="s">
        <v>965</v>
      </c>
      <c r="E425" s="64">
        <v>85</v>
      </c>
      <c r="F425" s="65" t="s">
        <v>156</v>
      </c>
      <c r="G425" s="69" t="s">
        <v>126</v>
      </c>
      <c r="H425" s="69" t="s">
        <v>126</v>
      </c>
      <c r="I425" s="69" t="s">
        <v>126</v>
      </c>
      <c r="J425" s="71">
        <v>10</v>
      </c>
      <c r="K425" s="72">
        <v>500</v>
      </c>
      <c r="L425" s="68" t="s">
        <v>389</v>
      </c>
      <c r="M425" s="117">
        <v>1.59</v>
      </c>
      <c r="N425" s="6">
        <f t="shared" si="53"/>
        <v>85000000</v>
      </c>
      <c r="O425" s="14">
        <f>N425/J425</f>
        <v>8500000</v>
      </c>
      <c r="P425" s="15"/>
    </row>
    <row r="426" spans="1:16" ht="14.1" customHeight="1">
      <c r="A426" s="120" t="s">
        <v>795</v>
      </c>
      <c r="B426" s="74" t="s">
        <v>505</v>
      </c>
      <c r="C426" s="347" t="s">
        <v>219</v>
      </c>
      <c r="D426" s="63">
        <f>Summary!E216</f>
        <v>7.65</v>
      </c>
      <c r="E426" s="64">
        <v>305.64800000000002</v>
      </c>
      <c r="F426" s="65" t="s">
        <v>156</v>
      </c>
      <c r="G426" s="70" t="s">
        <v>362</v>
      </c>
      <c r="H426" s="69" t="s">
        <v>126</v>
      </c>
      <c r="I426" s="69" t="s">
        <v>126</v>
      </c>
      <c r="J426" s="71">
        <v>10</v>
      </c>
      <c r="K426" s="72">
        <v>500</v>
      </c>
      <c r="L426" s="68" t="s">
        <v>86</v>
      </c>
      <c r="M426" s="118">
        <v>1.59</v>
      </c>
      <c r="N426" s="6">
        <f>E426*1000000</f>
        <v>305648000</v>
      </c>
      <c r="O426" s="14">
        <f>N426/J426</f>
        <v>30564800</v>
      </c>
      <c r="P426" s="15">
        <f>D426*O426</f>
        <v>233820720</v>
      </c>
    </row>
    <row r="427" spans="1:16" ht="14.1" customHeight="1">
      <c r="A427" s="361"/>
      <c r="B427" s="367"/>
      <c r="C427" s="348"/>
      <c r="D427" s="375"/>
      <c r="E427" s="20"/>
      <c r="F427" s="652"/>
      <c r="G427" s="27"/>
      <c r="H427" s="27"/>
      <c r="I427" s="27"/>
      <c r="J427" s="18"/>
      <c r="K427" s="78"/>
      <c r="L427" s="11"/>
      <c r="M427" s="653"/>
      <c r="N427" s="6"/>
      <c r="O427" s="14"/>
      <c r="P427" s="15"/>
    </row>
    <row r="428" spans="1:16" ht="15" customHeight="1">
      <c r="A428" s="36" t="s">
        <v>83</v>
      </c>
      <c r="B428" s="370"/>
      <c r="C428" s="7"/>
      <c r="D428" s="48"/>
      <c r="E428" s="20">
        <f>SUM(E424:E426)</f>
        <v>476.19200000000001</v>
      </c>
      <c r="F428" s="5"/>
      <c r="G428" s="5"/>
      <c r="H428" s="5"/>
      <c r="I428" s="5"/>
      <c r="J428" s="27"/>
      <c r="K428" s="57"/>
      <c r="L428" s="5"/>
      <c r="M428" s="10"/>
      <c r="N428" s="5"/>
      <c r="P428" s="24" t="s">
        <v>77</v>
      </c>
    </row>
    <row r="429" spans="1:16" ht="15" customHeight="1">
      <c r="B429" s="1"/>
      <c r="C429" s="1"/>
      <c r="D429" s="1"/>
      <c r="K429" s="1"/>
    </row>
    <row r="430" spans="1:16" ht="15" customHeight="1">
      <c r="A430" s="120" t="s">
        <v>796</v>
      </c>
      <c r="B430" s="721" t="s">
        <v>518</v>
      </c>
      <c r="C430" s="347" t="s">
        <v>219</v>
      </c>
      <c r="D430" s="63">
        <f>Summary!E233</f>
        <v>0.71</v>
      </c>
      <c r="E430" s="64">
        <v>145</v>
      </c>
      <c r="F430" s="65" t="s">
        <v>122</v>
      </c>
      <c r="G430" s="70" t="s">
        <v>142</v>
      </c>
      <c r="H430" s="70" t="s">
        <v>142</v>
      </c>
      <c r="I430" s="69" t="s">
        <v>126</v>
      </c>
      <c r="J430" s="71">
        <v>10</v>
      </c>
      <c r="K430" s="72">
        <v>500</v>
      </c>
      <c r="L430" s="68" t="s">
        <v>223</v>
      </c>
      <c r="M430" s="117">
        <v>-0.37</v>
      </c>
      <c r="N430" s="6">
        <f t="shared" ref="N430" si="54">E430*1000000</f>
        <v>145000000</v>
      </c>
      <c r="O430" s="14">
        <f>N430/J430</f>
        <v>14500000</v>
      </c>
      <c r="P430" s="15">
        <f>D430*O430</f>
        <v>10295000</v>
      </c>
    </row>
    <row r="431" spans="1:16" ht="15" customHeight="1">
      <c r="A431" s="361"/>
      <c r="B431" s="367"/>
      <c r="C431" s="348"/>
      <c r="D431" s="77"/>
      <c r="E431" s="20"/>
      <c r="F431" s="652"/>
      <c r="G431" s="5"/>
      <c r="H431" s="5"/>
      <c r="I431" s="5"/>
      <c r="J431" s="18"/>
      <c r="K431" s="78"/>
      <c r="L431" s="11"/>
      <c r="M431" s="12"/>
      <c r="N431" s="6"/>
      <c r="O431" s="14"/>
      <c r="P431" s="15"/>
    </row>
    <row r="432" spans="1:16" ht="15" customHeight="1">
      <c r="A432" s="36" t="s">
        <v>84</v>
      </c>
      <c r="B432" s="370"/>
      <c r="C432" s="7"/>
      <c r="D432" s="48"/>
      <c r="E432" s="20">
        <f>SUM(E430)</f>
        <v>145</v>
      </c>
      <c r="F432" s="5"/>
      <c r="G432" s="5"/>
      <c r="H432" s="5"/>
      <c r="I432" s="5"/>
      <c r="J432" s="27"/>
      <c r="K432" s="57"/>
      <c r="L432" s="5"/>
      <c r="M432" s="10"/>
      <c r="N432" s="5"/>
      <c r="P432" s="24" t="s">
        <v>77</v>
      </c>
    </row>
    <row r="433" spans="1:16" ht="15" customHeight="1">
      <c r="A433" s="36"/>
      <c r="B433" s="370"/>
      <c r="C433" s="7"/>
      <c r="D433" s="48"/>
      <c r="E433" s="20"/>
      <c r="F433" s="5"/>
      <c r="G433" s="5"/>
      <c r="H433" s="5"/>
      <c r="I433" s="5"/>
      <c r="J433" s="27"/>
      <c r="K433" s="57"/>
      <c r="L433" s="5"/>
      <c r="M433" s="10"/>
      <c r="N433" s="5"/>
      <c r="P433" s="24"/>
    </row>
    <row r="434" spans="1:16" ht="15" customHeight="1">
      <c r="A434" s="120" t="s">
        <v>921</v>
      </c>
      <c r="B434" s="721" t="s">
        <v>523</v>
      </c>
      <c r="C434" s="347" t="s">
        <v>219</v>
      </c>
      <c r="D434" s="63">
        <f>Summary!E241</f>
        <v>8</v>
      </c>
      <c r="E434" s="64">
        <v>61.517000000000003</v>
      </c>
      <c r="F434" s="65" t="s">
        <v>122</v>
      </c>
      <c r="G434" s="65" t="s">
        <v>142</v>
      </c>
      <c r="H434" s="65" t="s">
        <v>142</v>
      </c>
      <c r="I434" s="68" t="s">
        <v>126</v>
      </c>
      <c r="J434" s="71">
        <v>10</v>
      </c>
      <c r="K434" s="72">
        <v>500</v>
      </c>
      <c r="L434" s="68" t="s">
        <v>223</v>
      </c>
      <c r="M434" s="118">
        <v>2.08</v>
      </c>
      <c r="N434" s="6">
        <f>E434*1000000</f>
        <v>61517000</v>
      </c>
      <c r="O434" s="14">
        <f>N434/J434</f>
        <v>6151700</v>
      </c>
      <c r="P434" s="15">
        <f>D434*O434</f>
        <v>49213600</v>
      </c>
    </row>
    <row r="435" spans="1:16" ht="14.1" customHeight="1" thickBot="1">
      <c r="A435" s="390" t="s">
        <v>797</v>
      </c>
      <c r="B435" s="725" t="s">
        <v>528</v>
      </c>
      <c r="C435" s="352" t="s">
        <v>219</v>
      </c>
      <c r="D435" s="679">
        <f>Summary!E246</f>
        <v>7.01</v>
      </c>
      <c r="E435" s="122">
        <v>68.040000000000006</v>
      </c>
      <c r="F435" s="104" t="s">
        <v>122</v>
      </c>
      <c r="G435" s="104" t="s">
        <v>142</v>
      </c>
      <c r="H435" s="104" t="s">
        <v>142</v>
      </c>
      <c r="I435" s="68" t="s">
        <v>126</v>
      </c>
      <c r="J435" s="123">
        <v>10</v>
      </c>
      <c r="K435" s="680">
        <v>500</v>
      </c>
      <c r="L435" s="103" t="s">
        <v>223</v>
      </c>
      <c r="M435" s="161">
        <v>-4.12</v>
      </c>
      <c r="N435" s="6">
        <f>E435*1000000</f>
        <v>68040000</v>
      </c>
      <c r="O435" s="14">
        <f>N435/J435</f>
        <v>6804000</v>
      </c>
      <c r="P435" s="15">
        <f>D435*O435</f>
        <v>47696040</v>
      </c>
    </row>
    <row r="436" spans="1:16" ht="15" customHeight="1">
      <c r="A436" s="388" t="s">
        <v>798</v>
      </c>
      <c r="B436" s="726" t="s">
        <v>536</v>
      </c>
      <c r="C436" s="673" t="s">
        <v>792</v>
      </c>
      <c r="D436" s="674">
        <f>Summary!E255</f>
        <v>0</v>
      </c>
      <c r="E436" s="124">
        <v>119.7</v>
      </c>
      <c r="F436" s="125" t="s">
        <v>122</v>
      </c>
      <c r="G436" s="129" t="s">
        <v>126</v>
      </c>
      <c r="H436" s="129" t="s">
        <v>126</v>
      </c>
      <c r="I436" s="68" t="s">
        <v>126</v>
      </c>
      <c r="J436" s="130">
        <v>10</v>
      </c>
      <c r="K436" s="131">
        <v>500</v>
      </c>
      <c r="L436" s="127" t="s">
        <v>159</v>
      </c>
      <c r="M436" s="675" t="s">
        <v>126</v>
      </c>
      <c r="N436" s="6">
        <f>E436*1000000</f>
        <v>119700000</v>
      </c>
      <c r="O436" s="14">
        <f>N436/J436</f>
        <v>11970000</v>
      </c>
      <c r="P436" s="15">
        <f>D436*O436</f>
        <v>0</v>
      </c>
    </row>
    <row r="437" spans="1:16" ht="15" customHeight="1">
      <c r="A437" s="120" t="s">
        <v>828</v>
      </c>
      <c r="B437" s="721" t="s">
        <v>537</v>
      </c>
      <c r="C437" s="347" t="s">
        <v>792</v>
      </c>
      <c r="D437" s="63">
        <f>Summary!E256</f>
        <v>0.41</v>
      </c>
      <c r="E437" s="64">
        <v>334.42</v>
      </c>
      <c r="F437" s="65" t="s">
        <v>122</v>
      </c>
      <c r="G437" s="69" t="s">
        <v>126</v>
      </c>
      <c r="H437" s="69" t="s">
        <v>126</v>
      </c>
      <c r="I437" s="68" t="s">
        <v>126</v>
      </c>
      <c r="J437" s="71">
        <v>10</v>
      </c>
      <c r="K437" s="72">
        <v>500</v>
      </c>
      <c r="L437" s="68" t="s">
        <v>209</v>
      </c>
      <c r="M437" s="117">
        <v>-1.49</v>
      </c>
      <c r="N437" s="6">
        <f>E437*1000000</f>
        <v>334420000</v>
      </c>
      <c r="O437" s="14">
        <f>N437/J437</f>
        <v>33442000</v>
      </c>
      <c r="P437" s="15">
        <f>D437*O437</f>
        <v>13711220</v>
      </c>
    </row>
    <row r="438" spans="1:16" ht="15" customHeight="1">
      <c r="A438" s="361"/>
      <c r="B438" s="367"/>
      <c r="C438" s="348"/>
      <c r="D438" s="77"/>
      <c r="E438" s="20"/>
      <c r="F438" s="652"/>
      <c r="G438" s="5"/>
      <c r="H438" s="5"/>
      <c r="I438" s="5"/>
      <c r="J438" s="18"/>
      <c r="K438" s="78"/>
      <c r="L438" s="11"/>
      <c r="M438" s="12"/>
      <c r="N438" s="6"/>
      <c r="O438" s="14"/>
      <c r="P438" s="15"/>
    </row>
    <row r="439" spans="1:16" ht="15" customHeight="1">
      <c r="A439" s="36" t="s">
        <v>88</v>
      </c>
      <c r="B439" s="370"/>
      <c r="C439" s="7"/>
      <c r="D439" s="49"/>
      <c r="E439" s="20">
        <f>SUM(E434:E437)</f>
        <v>583.67700000000002</v>
      </c>
      <c r="F439" s="5"/>
      <c r="G439" s="5"/>
      <c r="H439" s="5"/>
      <c r="I439" s="5"/>
      <c r="J439" s="27"/>
      <c r="K439" s="57"/>
      <c r="L439" s="5"/>
      <c r="M439" s="10"/>
      <c r="N439" s="5"/>
      <c r="P439" s="24" t="s">
        <v>77</v>
      </c>
    </row>
    <row r="440" spans="1:16" ht="15" customHeight="1">
      <c r="A440" s="389"/>
      <c r="B440" s="717"/>
      <c r="C440" s="7"/>
      <c r="D440" s="49"/>
      <c r="E440" s="5"/>
      <c r="F440" s="5"/>
      <c r="G440" s="5"/>
      <c r="H440" s="5"/>
      <c r="I440" s="5"/>
      <c r="J440" s="27"/>
      <c r="K440" s="57"/>
      <c r="L440" s="5"/>
      <c r="M440" s="10"/>
      <c r="N440" s="5"/>
    </row>
    <row r="441" spans="1:16" ht="15" customHeight="1">
      <c r="A441" s="120" t="s">
        <v>922</v>
      </c>
      <c r="B441" s="721" t="s">
        <v>541</v>
      </c>
      <c r="C441" s="351" t="s">
        <v>306</v>
      </c>
      <c r="D441" s="63">
        <f>Summary!E266</f>
        <v>0</v>
      </c>
      <c r="E441" s="64">
        <v>847.77800000000002</v>
      </c>
      <c r="F441" s="65" t="s">
        <v>122</v>
      </c>
      <c r="G441" s="68" t="s">
        <v>126</v>
      </c>
      <c r="H441" s="68" t="s">
        <v>126</v>
      </c>
      <c r="I441" s="68" t="s">
        <v>126</v>
      </c>
      <c r="J441" s="71">
        <v>10</v>
      </c>
      <c r="K441" s="72">
        <v>500</v>
      </c>
      <c r="L441" s="65" t="s">
        <v>154</v>
      </c>
      <c r="M441" s="117" t="s">
        <v>126</v>
      </c>
      <c r="N441" s="6">
        <f>E441*1000000</f>
        <v>847778000</v>
      </c>
      <c r="O441" s="14">
        <f>N441/J441</f>
        <v>84777800</v>
      </c>
      <c r="P441" s="15">
        <f>D441*O441</f>
        <v>0</v>
      </c>
    </row>
    <row r="442" spans="1:16" ht="15" customHeight="1">
      <c r="A442" s="389"/>
      <c r="B442" s="717"/>
      <c r="C442" s="7"/>
      <c r="D442" s="5"/>
      <c r="E442" s="5"/>
      <c r="F442" s="5"/>
      <c r="G442" s="5"/>
      <c r="H442" s="5"/>
      <c r="I442" s="5"/>
      <c r="J442" s="5"/>
      <c r="K442" s="5"/>
      <c r="L442" s="5"/>
      <c r="M442" s="10"/>
    </row>
    <row r="443" spans="1:16" ht="15" customHeight="1">
      <c r="A443" s="36" t="s">
        <v>89</v>
      </c>
      <c r="B443" s="370"/>
      <c r="C443" s="7"/>
      <c r="D443" s="49"/>
      <c r="E443" s="20">
        <f>SUM(E441:E442)</f>
        <v>847.77800000000002</v>
      </c>
      <c r="F443" s="5"/>
      <c r="G443" s="5"/>
      <c r="H443" s="5"/>
      <c r="I443" s="5"/>
      <c r="J443" s="27"/>
      <c r="K443" s="57"/>
      <c r="L443" s="5"/>
      <c r="M443" s="10"/>
      <c r="N443" s="5"/>
      <c r="P443" s="24" t="s">
        <v>77</v>
      </c>
    </row>
    <row r="444" spans="1:16" ht="15" customHeight="1">
      <c r="A444" s="389"/>
      <c r="B444" s="717"/>
      <c r="C444" s="7"/>
      <c r="D444" s="49"/>
      <c r="E444" s="5"/>
      <c r="F444" s="5"/>
      <c r="G444" s="5"/>
      <c r="H444" s="5"/>
      <c r="I444" s="5"/>
      <c r="J444" s="27"/>
      <c r="K444" s="57"/>
      <c r="L444" s="5"/>
      <c r="M444" s="10"/>
      <c r="N444" s="5"/>
    </row>
    <row r="445" spans="1:16" ht="15" customHeight="1">
      <c r="A445" s="120" t="s">
        <v>829</v>
      </c>
      <c r="B445" s="721" t="s">
        <v>544</v>
      </c>
      <c r="C445" s="356" t="s">
        <v>219</v>
      </c>
      <c r="D445" s="63">
        <f>Summary!E272</f>
        <v>1.52</v>
      </c>
      <c r="E445" s="64">
        <v>237.63499999999999</v>
      </c>
      <c r="F445" s="65" t="s">
        <v>122</v>
      </c>
      <c r="G445" s="65" t="s">
        <v>142</v>
      </c>
      <c r="H445" s="65" t="s">
        <v>142</v>
      </c>
      <c r="I445" s="68" t="s">
        <v>126</v>
      </c>
      <c r="J445" s="71">
        <v>10</v>
      </c>
      <c r="K445" s="72">
        <v>500</v>
      </c>
      <c r="L445" s="68" t="s">
        <v>220</v>
      </c>
      <c r="M445" s="117">
        <v>-8.06</v>
      </c>
      <c r="N445" s="6">
        <f>E445*1000000</f>
        <v>237635000</v>
      </c>
      <c r="O445" s="14">
        <f>N445/J445</f>
        <v>23763500</v>
      </c>
      <c r="P445" s="15">
        <f>D445*O445</f>
        <v>36120520</v>
      </c>
    </row>
    <row r="446" spans="1:16" ht="15" customHeight="1">
      <c r="A446" s="389"/>
      <c r="B446" s="717"/>
      <c r="C446" s="7"/>
      <c r="D446" s="49"/>
      <c r="E446" s="5"/>
      <c r="F446" s="5"/>
      <c r="G446" s="5"/>
      <c r="H446" s="5"/>
      <c r="I446" s="5"/>
      <c r="J446" s="27"/>
      <c r="K446" s="57"/>
      <c r="L446" s="5"/>
      <c r="M446" s="10"/>
      <c r="N446" s="5"/>
    </row>
    <row r="447" spans="1:16" ht="15" customHeight="1">
      <c r="A447" s="36" t="s">
        <v>91</v>
      </c>
      <c r="B447" s="367"/>
      <c r="C447" s="357"/>
      <c r="D447" s="77"/>
      <c r="E447" s="20">
        <f>SUM(E445:E446)</f>
        <v>237.63499999999999</v>
      </c>
      <c r="F447" s="652"/>
      <c r="G447" s="35"/>
      <c r="H447" s="35"/>
      <c r="I447" s="35"/>
      <c r="J447" s="18"/>
      <c r="K447" s="78"/>
      <c r="L447" s="11"/>
      <c r="M447" s="12"/>
      <c r="N447" s="6"/>
      <c r="O447" s="14"/>
      <c r="P447" s="15"/>
    </row>
    <row r="448" spans="1:16" ht="15" customHeight="1">
      <c r="A448" s="361"/>
      <c r="B448" s="367"/>
      <c r="C448" s="357"/>
      <c r="D448" s="77"/>
      <c r="E448" s="20"/>
      <c r="F448" s="652"/>
      <c r="G448" s="35"/>
      <c r="H448" s="35"/>
      <c r="I448" s="35"/>
      <c r="J448" s="18"/>
      <c r="K448" s="78"/>
      <c r="L448" s="11"/>
      <c r="M448" s="12"/>
      <c r="N448" s="6"/>
      <c r="O448" s="14"/>
      <c r="P448" s="15"/>
    </row>
    <row r="449" spans="1:16" ht="15" customHeight="1">
      <c r="A449" s="120" t="s">
        <v>799</v>
      </c>
      <c r="B449" s="74" t="s">
        <v>551</v>
      </c>
      <c r="C449" s="347" t="s">
        <v>917</v>
      </c>
      <c r="D449" s="63">
        <f>Summary!E288</f>
        <v>2.4500000000000002</v>
      </c>
      <c r="E449" s="64">
        <v>982.36599999999999</v>
      </c>
      <c r="F449" s="65" t="s">
        <v>122</v>
      </c>
      <c r="G449" s="65" t="s">
        <v>142</v>
      </c>
      <c r="H449" s="65" t="s">
        <v>142</v>
      </c>
      <c r="I449" s="68" t="s">
        <v>126</v>
      </c>
      <c r="J449" s="71">
        <v>10</v>
      </c>
      <c r="K449" s="72">
        <v>500</v>
      </c>
      <c r="L449" s="68" t="s">
        <v>943</v>
      </c>
      <c r="M449" s="118">
        <v>7.0000000000000007E-2</v>
      </c>
      <c r="N449" s="6">
        <f>E449*1000000</f>
        <v>982366000</v>
      </c>
      <c r="O449" s="14">
        <f>N449/J449</f>
        <v>98236600</v>
      </c>
      <c r="P449" s="15">
        <f>D449*O449</f>
        <v>240679670.00000003</v>
      </c>
    </row>
    <row r="450" spans="1:16" ht="15" customHeight="1">
      <c r="A450" s="361"/>
      <c r="B450" s="367"/>
      <c r="C450" s="348"/>
      <c r="D450" s="375"/>
      <c r="E450" s="20"/>
      <c r="F450" s="652"/>
      <c r="G450" s="11"/>
      <c r="H450" s="11"/>
      <c r="I450" s="11"/>
      <c r="J450" s="18"/>
      <c r="K450" s="78"/>
      <c r="L450" s="11"/>
      <c r="M450" s="653"/>
      <c r="N450" s="6"/>
      <c r="O450" s="14"/>
      <c r="P450" s="15"/>
    </row>
    <row r="451" spans="1:16" ht="15" customHeight="1">
      <c r="A451" s="389" t="s">
        <v>390</v>
      </c>
      <c r="B451" s="717"/>
      <c r="C451" s="348"/>
      <c r="D451" s="6"/>
      <c r="E451" s="20">
        <f>SUM(E449)</f>
        <v>982.36599999999999</v>
      </c>
      <c r="F451" s="652"/>
      <c r="G451" s="5"/>
      <c r="H451" s="5"/>
      <c r="I451" s="5"/>
      <c r="J451" s="18"/>
      <c r="K451" s="78"/>
      <c r="L451" s="11"/>
      <c r="M451" s="653"/>
      <c r="N451" s="6"/>
      <c r="O451" s="14"/>
      <c r="P451" s="24" t="s">
        <v>77</v>
      </c>
    </row>
    <row r="452" spans="1:16" ht="15" customHeight="1">
      <c r="A452" s="393" t="s">
        <v>280</v>
      </c>
      <c r="B452" s="720"/>
      <c r="C452" s="348"/>
      <c r="D452" s="6"/>
      <c r="E452" s="20"/>
      <c r="F452" s="652"/>
      <c r="G452" s="5"/>
      <c r="H452" s="5"/>
      <c r="I452" s="5"/>
      <c r="J452" s="18"/>
      <c r="K452" s="78"/>
      <c r="L452" s="11"/>
      <c r="M452" s="653"/>
      <c r="N452" s="6"/>
      <c r="O452" s="14"/>
    </row>
    <row r="453" spans="1:16" ht="15" customHeight="1">
      <c r="A453" s="389"/>
      <c r="B453" s="717"/>
      <c r="C453" s="348"/>
      <c r="D453" s="6"/>
      <c r="E453" s="20"/>
      <c r="F453" s="652"/>
      <c r="G453" s="5"/>
      <c r="H453" s="5"/>
      <c r="I453" s="5"/>
      <c r="J453" s="18"/>
      <c r="K453" s="78"/>
      <c r="L453" s="11"/>
      <c r="M453" s="653"/>
      <c r="N453" s="6"/>
      <c r="O453" s="14"/>
    </row>
    <row r="454" spans="1:16" ht="15" customHeight="1">
      <c r="A454" s="120" t="s">
        <v>800</v>
      </c>
      <c r="B454" s="721" t="s">
        <v>561</v>
      </c>
      <c r="C454" s="351" t="s">
        <v>792</v>
      </c>
      <c r="D454" s="63">
        <f>Summary!E313</f>
        <v>0.89</v>
      </c>
      <c r="E454" s="64">
        <v>198</v>
      </c>
      <c r="F454" s="65" t="s">
        <v>122</v>
      </c>
      <c r="G454" s="69" t="s">
        <v>126</v>
      </c>
      <c r="H454" s="69" t="s">
        <v>126</v>
      </c>
      <c r="I454" s="69" t="s">
        <v>126</v>
      </c>
      <c r="J454" s="71">
        <v>10</v>
      </c>
      <c r="K454" s="72">
        <v>500</v>
      </c>
      <c r="L454" s="68" t="s">
        <v>209</v>
      </c>
      <c r="M454" s="117">
        <v>-4.43</v>
      </c>
      <c r="N454" s="6">
        <f>E454*1000000</f>
        <v>198000000</v>
      </c>
      <c r="O454" s="14">
        <f>N454/J454</f>
        <v>19800000</v>
      </c>
      <c r="P454" s="15">
        <f>D454*O454</f>
        <v>17622000</v>
      </c>
    </row>
    <row r="455" spans="1:16" ht="15" customHeight="1">
      <c r="A455" s="361"/>
      <c r="B455" s="367"/>
      <c r="C455" s="348"/>
      <c r="D455" s="375"/>
      <c r="E455" s="20"/>
      <c r="F455" s="652"/>
      <c r="G455" s="11"/>
      <c r="H455" s="11"/>
      <c r="I455" s="11"/>
      <c r="J455" s="18"/>
      <c r="K455" s="78"/>
      <c r="L455" s="11"/>
      <c r="M455" s="12"/>
      <c r="N455" s="6"/>
      <c r="O455" s="14"/>
      <c r="P455" s="15"/>
    </row>
    <row r="456" spans="1:16" ht="15" customHeight="1">
      <c r="A456" s="36" t="s">
        <v>97</v>
      </c>
      <c r="B456" s="370"/>
      <c r="C456" s="358"/>
      <c r="D456" s="376"/>
      <c r="E456" s="20">
        <f>SUM(E454:E455)</f>
        <v>198</v>
      </c>
      <c r="F456" s="5"/>
      <c r="G456" s="5"/>
      <c r="H456" s="5"/>
      <c r="I456" s="5"/>
      <c r="J456" s="5"/>
      <c r="K456" s="57"/>
      <c r="L456" s="5"/>
      <c r="M456" s="10"/>
      <c r="N456" s="6"/>
      <c r="O456" s="13"/>
      <c r="P456" s="24" t="s">
        <v>77</v>
      </c>
    </row>
    <row r="457" spans="1:16" ht="15" customHeight="1">
      <c r="A457" s="389"/>
      <c r="B457" s="717"/>
      <c r="C457" s="7"/>
      <c r="D457" s="5"/>
      <c r="E457" s="5"/>
      <c r="F457" s="5"/>
      <c r="G457" s="5"/>
      <c r="H457" s="5"/>
      <c r="I457" s="5"/>
      <c r="J457" s="5"/>
      <c r="K457" s="57"/>
      <c r="L457" s="5"/>
      <c r="M457" s="10"/>
      <c r="N457" s="5"/>
    </row>
    <row r="458" spans="1:16" ht="15" customHeight="1">
      <c r="A458" s="120" t="s">
        <v>801</v>
      </c>
      <c r="B458" s="721" t="s">
        <v>615</v>
      </c>
      <c r="C458" s="353" t="s">
        <v>792</v>
      </c>
      <c r="D458" s="63">
        <f>Summary!E404</f>
        <v>3.5</v>
      </c>
      <c r="E458" s="64">
        <v>30</v>
      </c>
      <c r="F458" s="65" t="s">
        <v>122</v>
      </c>
      <c r="G458" s="65" t="s">
        <v>142</v>
      </c>
      <c r="H458" s="65" t="s">
        <v>142</v>
      </c>
      <c r="I458" s="68" t="s">
        <v>126</v>
      </c>
      <c r="J458" s="71">
        <v>10</v>
      </c>
      <c r="K458" s="72">
        <v>500</v>
      </c>
      <c r="L458" s="68" t="s">
        <v>222</v>
      </c>
      <c r="M458" s="117">
        <v>-1.01</v>
      </c>
      <c r="N458" s="6">
        <f>E458*1000000</f>
        <v>30000000</v>
      </c>
      <c r="O458" s="14">
        <f>N458/J458</f>
        <v>3000000</v>
      </c>
      <c r="P458" s="15">
        <f>D458*O458</f>
        <v>10500000</v>
      </c>
    </row>
    <row r="459" spans="1:16" ht="15" customHeight="1">
      <c r="A459" s="389"/>
      <c r="B459" s="717"/>
      <c r="C459" s="7"/>
      <c r="D459" s="5"/>
      <c r="E459" s="5"/>
      <c r="F459" s="5"/>
      <c r="G459" s="5"/>
      <c r="H459" s="5"/>
      <c r="I459" s="5"/>
      <c r="J459" s="5"/>
      <c r="K459" s="57"/>
      <c r="L459" s="5"/>
      <c r="M459" s="10"/>
      <c r="N459" s="5"/>
    </row>
    <row r="460" spans="1:16" ht="15" customHeight="1">
      <c r="A460" s="393" t="s">
        <v>802</v>
      </c>
      <c r="B460" s="370"/>
      <c r="C460" s="358"/>
      <c r="D460" s="376"/>
      <c r="E460" s="20">
        <v>30</v>
      </c>
      <c r="F460" s="5"/>
      <c r="G460" s="5"/>
      <c r="H460" s="5"/>
      <c r="I460" s="5"/>
      <c r="J460" s="5"/>
      <c r="K460" s="57"/>
      <c r="L460" s="5"/>
      <c r="M460" s="10"/>
      <c r="N460" s="5"/>
      <c r="P460" s="24" t="s">
        <v>77</v>
      </c>
    </row>
    <row r="461" spans="1:16" ht="15" customHeight="1">
      <c r="A461" s="36"/>
      <c r="B461" s="370"/>
      <c r="C461" s="358"/>
      <c r="D461" s="376"/>
      <c r="E461" s="20"/>
      <c r="F461" s="5"/>
      <c r="G461" s="5"/>
      <c r="H461" s="5"/>
      <c r="I461" s="5"/>
      <c r="J461" s="5"/>
      <c r="K461" s="57"/>
      <c r="L461" s="5"/>
      <c r="M461" s="10"/>
      <c r="N461" s="5"/>
    </row>
    <row r="462" spans="1:16" ht="15" customHeight="1">
      <c r="A462" s="120" t="s">
        <v>803</v>
      </c>
      <c r="B462" s="74" t="s">
        <v>618</v>
      </c>
      <c r="C462" s="377" t="s">
        <v>923</v>
      </c>
      <c r="D462" s="63">
        <f>Summary!E413</f>
        <v>4</v>
      </c>
      <c r="E462" s="64">
        <v>34</v>
      </c>
      <c r="F462" s="86" t="s">
        <v>122</v>
      </c>
      <c r="G462" s="65" t="s">
        <v>142</v>
      </c>
      <c r="H462" s="68" t="s">
        <v>126</v>
      </c>
      <c r="I462" s="68" t="s">
        <v>126</v>
      </c>
      <c r="J462" s="86">
        <v>10</v>
      </c>
      <c r="K462" s="88">
        <v>500</v>
      </c>
      <c r="L462" s="86" t="s">
        <v>321</v>
      </c>
      <c r="M462" s="137">
        <v>-16.55</v>
      </c>
      <c r="N462" s="6">
        <f>E462*1000000</f>
        <v>34000000</v>
      </c>
      <c r="O462" s="14">
        <f>N462/J462</f>
        <v>3400000</v>
      </c>
      <c r="P462" s="15">
        <f>D462*O462</f>
        <v>13600000</v>
      </c>
    </row>
    <row r="463" spans="1:16" ht="15" customHeight="1">
      <c r="A463" s="36"/>
      <c r="B463" s="370"/>
      <c r="C463" s="358"/>
      <c r="D463" s="376"/>
      <c r="E463" s="20"/>
      <c r="F463" s="5"/>
      <c r="G463" s="5"/>
      <c r="H463" s="5"/>
      <c r="I463" s="5"/>
      <c r="J463" s="5"/>
      <c r="K463" s="57"/>
      <c r="L463" s="5"/>
      <c r="M463" s="10"/>
      <c r="N463" s="5"/>
    </row>
    <row r="464" spans="1:16" ht="15" customHeight="1">
      <c r="A464" s="392" t="s">
        <v>103</v>
      </c>
      <c r="B464" s="370"/>
      <c r="C464" s="7"/>
      <c r="D464" s="48"/>
      <c r="E464" s="20">
        <f>SUM(E462)</f>
        <v>34</v>
      </c>
      <c r="F464" s="5"/>
      <c r="G464" s="5"/>
      <c r="H464" s="5"/>
      <c r="I464" s="5"/>
      <c r="J464" s="27"/>
      <c r="K464" s="57"/>
      <c r="L464" s="5"/>
      <c r="M464" s="10"/>
      <c r="N464" s="5"/>
      <c r="P464" s="24" t="s">
        <v>77</v>
      </c>
    </row>
    <row r="465" spans="1:16" ht="15" customHeight="1">
      <c r="A465" s="392"/>
      <c r="B465" s="370"/>
      <c r="C465" s="7"/>
      <c r="D465" s="48"/>
      <c r="E465" s="20"/>
      <c r="F465" s="5"/>
      <c r="G465" s="5"/>
      <c r="H465" s="5"/>
      <c r="I465" s="5"/>
      <c r="J465" s="27"/>
      <c r="K465" s="57"/>
      <c r="L465" s="5"/>
      <c r="M465" s="10"/>
      <c r="N465" s="5"/>
      <c r="P465" s="24"/>
    </row>
    <row r="466" spans="1:16" ht="15" customHeight="1">
      <c r="A466" s="120" t="s">
        <v>924</v>
      </c>
      <c r="B466" s="74" t="s">
        <v>629</v>
      </c>
      <c r="C466" s="347" t="s">
        <v>219</v>
      </c>
      <c r="D466" s="63">
        <f>Summary!E435</f>
        <v>20</v>
      </c>
      <c r="E466" s="64">
        <v>90</v>
      </c>
      <c r="F466" s="65" t="s">
        <v>122</v>
      </c>
      <c r="G466" s="65" t="s">
        <v>142</v>
      </c>
      <c r="H466" s="65" t="s">
        <v>142</v>
      </c>
      <c r="I466" s="68" t="s">
        <v>126</v>
      </c>
      <c r="J466" s="71">
        <v>10</v>
      </c>
      <c r="K466" s="72">
        <v>500</v>
      </c>
      <c r="L466" s="68" t="s">
        <v>223</v>
      </c>
      <c r="M466" s="117">
        <v>2.69</v>
      </c>
      <c r="N466" s="6">
        <f>E466*1000000</f>
        <v>90000000</v>
      </c>
      <c r="O466" s="14">
        <f>N466/J466</f>
        <v>9000000</v>
      </c>
      <c r="P466" s="15">
        <f>D466*O466</f>
        <v>180000000</v>
      </c>
    </row>
    <row r="467" spans="1:16" ht="15" customHeight="1">
      <c r="A467" s="120" t="s">
        <v>805</v>
      </c>
      <c r="B467" s="74" t="s">
        <v>632</v>
      </c>
      <c r="C467" s="346" t="s">
        <v>792</v>
      </c>
      <c r="D467" s="63">
        <f>Summary!E438</f>
        <v>13.5</v>
      </c>
      <c r="E467" s="64">
        <v>3</v>
      </c>
      <c r="F467" s="65" t="s">
        <v>122</v>
      </c>
      <c r="G467" s="65" t="s">
        <v>142</v>
      </c>
      <c r="H467" s="65" t="s">
        <v>142</v>
      </c>
      <c r="I467" s="68" t="s">
        <v>126</v>
      </c>
      <c r="J467" s="71">
        <v>10</v>
      </c>
      <c r="K467" s="72">
        <v>500</v>
      </c>
      <c r="L467" s="68" t="s">
        <v>223</v>
      </c>
      <c r="M467" s="118">
        <v>-3.69</v>
      </c>
      <c r="N467" s="6">
        <f>E467*1000000</f>
        <v>3000000</v>
      </c>
      <c r="O467" s="18">
        <f>N467/J467</f>
        <v>300000</v>
      </c>
      <c r="P467" s="41">
        <f>D467*O467</f>
        <v>4050000</v>
      </c>
    </row>
    <row r="468" spans="1:16" ht="15" customHeight="1">
      <c r="A468" s="30"/>
      <c r="B468" s="717"/>
      <c r="C468" s="7"/>
      <c r="D468" s="48"/>
      <c r="E468" s="5"/>
      <c r="F468" s="5"/>
      <c r="G468" s="5"/>
      <c r="H468" s="5"/>
      <c r="I468" s="5"/>
      <c r="J468" s="27"/>
      <c r="K468" s="57"/>
      <c r="L468" s="5"/>
      <c r="M468" s="10"/>
      <c r="N468" s="5"/>
      <c r="O468" s="5"/>
      <c r="P468" s="5"/>
    </row>
    <row r="469" spans="1:16" ht="14.1" customHeight="1">
      <c r="A469" s="29" t="s">
        <v>77</v>
      </c>
      <c r="B469" s="367"/>
      <c r="C469" s="350"/>
      <c r="D469" s="84" t="s">
        <v>77</v>
      </c>
      <c r="E469" s="20">
        <f>SUM(E466:E467)</f>
        <v>93</v>
      </c>
      <c r="F469" s="5"/>
      <c r="G469" s="5"/>
      <c r="H469" s="5"/>
      <c r="I469" s="5"/>
      <c r="J469" s="5"/>
      <c r="K469" s="78" t="s">
        <v>77</v>
      </c>
      <c r="L469" s="81"/>
      <c r="M469" s="10"/>
      <c r="N469" s="5"/>
      <c r="P469" s="24" t="s">
        <v>77</v>
      </c>
    </row>
    <row r="470" spans="1:16" ht="12" customHeight="1" thickBot="1">
      <c r="A470" s="32" t="s">
        <v>77</v>
      </c>
      <c r="B470" s="722"/>
      <c r="C470" s="359"/>
      <c r="D470" s="139"/>
      <c r="E470" s="56"/>
      <c r="F470" s="2"/>
      <c r="G470" s="2"/>
      <c r="H470" s="2"/>
      <c r="I470" s="2"/>
      <c r="J470" s="140"/>
      <c r="K470" s="141"/>
      <c r="L470" s="140"/>
      <c r="M470" s="26"/>
      <c r="N470" s="5"/>
    </row>
    <row r="471" spans="1:16" ht="14.1" customHeight="1" thickBot="1">
      <c r="A471" s="110" t="s">
        <v>77</v>
      </c>
      <c r="B471" s="842" t="s">
        <v>323</v>
      </c>
      <c r="C471" s="843"/>
      <c r="D471" s="844"/>
      <c r="E471" s="111">
        <f>SUM(E114:E469)/2</f>
        <v>847204.84499999951</v>
      </c>
      <c r="F471" s="112" t="s">
        <v>344</v>
      </c>
      <c r="G471" s="845">
        <f>RBoard!P472</f>
        <v>3258434657165.981</v>
      </c>
      <c r="H471" s="846"/>
      <c r="I471" s="113"/>
      <c r="J471" s="112"/>
      <c r="K471" s="114"/>
      <c r="L471" s="115"/>
      <c r="M471" s="116"/>
      <c r="O471" s="1" t="s">
        <v>77</v>
      </c>
    </row>
    <row r="472" spans="1:16" ht="17.25" thickTop="1" thickBot="1">
      <c r="A472" s="847" t="s">
        <v>324</v>
      </c>
      <c r="B472" s="848"/>
      <c r="C472" s="848"/>
      <c r="D472" s="849"/>
      <c r="E472" s="20"/>
      <c r="F472" s="5"/>
      <c r="G472" s="5"/>
      <c r="H472" s="5"/>
      <c r="I472" s="5"/>
      <c r="J472" s="5"/>
      <c r="K472" s="57"/>
      <c r="L472" s="5"/>
      <c r="M472" s="10"/>
      <c r="N472" s="13">
        <f>SUM(N117:N471)</f>
        <v>843124800000</v>
      </c>
      <c r="O472" s="13">
        <f>SUM(O117:O471)</f>
        <v>100571374599.04762</v>
      </c>
      <c r="P472" s="44">
        <f>(SUM(P62:P470))</f>
        <v>3258434657165.981</v>
      </c>
    </row>
    <row r="473" spans="1:16" ht="16.5" thickBot="1">
      <c r="A473" s="45" t="s">
        <v>325</v>
      </c>
      <c r="B473" s="727"/>
      <c r="C473" s="360"/>
      <c r="D473" s="46"/>
      <c r="E473" s="47"/>
      <c r="F473" s="5"/>
      <c r="G473" s="5"/>
      <c r="H473" s="5"/>
      <c r="I473" s="5"/>
      <c r="J473" s="5"/>
      <c r="K473" s="57"/>
      <c r="L473" s="5"/>
      <c r="M473" s="10"/>
      <c r="N473" s="13"/>
      <c r="O473" s="13"/>
      <c r="P473" s="13"/>
    </row>
    <row r="474" spans="1:16" ht="16.5" thickBot="1">
      <c r="A474" s="384" t="s">
        <v>806</v>
      </c>
      <c r="B474" s="727"/>
      <c r="C474" s="360"/>
      <c r="D474" s="46"/>
      <c r="E474" s="47"/>
      <c r="F474" s="5"/>
      <c r="G474" s="5"/>
      <c r="H474" s="5"/>
      <c r="I474" s="5"/>
      <c r="J474" s="5"/>
      <c r="K474" s="57"/>
      <c r="L474" s="5"/>
      <c r="M474" s="10"/>
      <c r="N474" s="13"/>
      <c r="O474" s="13"/>
      <c r="P474" s="13"/>
    </row>
    <row r="475" spans="1:16" ht="16.5" thickBot="1">
      <c r="A475" s="384" t="s">
        <v>807</v>
      </c>
      <c r="B475" s="727"/>
      <c r="C475" s="360"/>
      <c r="D475" s="46"/>
      <c r="E475" s="47"/>
      <c r="F475" s="5"/>
      <c r="G475" s="5"/>
      <c r="H475" s="5"/>
      <c r="I475" s="5"/>
      <c r="J475" s="5"/>
      <c r="K475" s="57"/>
      <c r="L475" s="5"/>
      <c r="M475" s="10"/>
      <c r="N475" s="13"/>
      <c r="O475" s="13"/>
      <c r="P475" s="13"/>
    </row>
    <row r="476" spans="1:16">
      <c r="A476" s="29"/>
      <c r="B476" s="367"/>
      <c r="C476" s="358"/>
      <c r="D476" s="376"/>
      <c r="E476" s="20"/>
      <c r="F476" s="5"/>
      <c r="G476" s="5"/>
      <c r="H476" s="5"/>
      <c r="I476" s="5"/>
      <c r="J476" s="5"/>
      <c r="K476" s="57"/>
      <c r="L476" s="5"/>
      <c r="M476" s="10"/>
      <c r="N476" s="13"/>
      <c r="O476" s="13"/>
      <c r="P476" s="13"/>
    </row>
    <row r="477" spans="1:16">
      <c r="A477" s="29" t="s">
        <v>925</v>
      </c>
      <c r="B477" s="367"/>
      <c r="C477" s="358"/>
      <c r="D477" s="376"/>
      <c r="E477" s="20"/>
      <c r="F477" s="5"/>
      <c r="G477" s="5"/>
      <c r="H477" s="5"/>
      <c r="I477" s="5"/>
      <c r="J477" s="5"/>
      <c r="K477" s="57"/>
      <c r="L477" s="5"/>
      <c r="M477" s="10"/>
      <c r="N477" s="13"/>
      <c r="O477" s="13"/>
      <c r="P477" s="13"/>
    </row>
    <row r="478" spans="1:16" ht="19.5">
      <c r="A478" s="52" t="s">
        <v>69</v>
      </c>
      <c r="B478" s="367"/>
      <c r="C478" s="358"/>
      <c r="D478" s="376"/>
      <c r="E478" s="20"/>
      <c r="F478" s="5"/>
      <c r="G478" s="5"/>
      <c r="H478" s="5"/>
      <c r="I478" s="5"/>
      <c r="J478" s="5"/>
      <c r="K478" s="57"/>
      <c r="L478" s="5"/>
      <c r="M478" s="10"/>
      <c r="N478" s="13"/>
      <c r="O478" s="13"/>
      <c r="P478" s="13"/>
    </row>
    <row r="479" spans="1:16" ht="16.5" thickBot="1">
      <c r="A479" s="30"/>
      <c r="B479" s="717"/>
      <c r="C479" s="350"/>
      <c r="D479" s="376"/>
      <c r="E479" s="20"/>
      <c r="F479" s="5"/>
      <c r="G479" s="5"/>
      <c r="H479" s="5"/>
      <c r="I479" s="5"/>
      <c r="J479" s="5"/>
      <c r="K479" s="57"/>
      <c r="L479" s="5"/>
      <c r="M479" s="10"/>
      <c r="N479" s="13"/>
      <c r="O479" s="13"/>
      <c r="P479" s="13"/>
    </row>
    <row r="480" spans="1:16" ht="16.5" thickBot="1">
      <c r="A480" s="384" t="s">
        <v>227</v>
      </c>
      <c r="B480" s="728"/>
      <c r="C480" s="362"/>
      <c r="D480" s="51" t="s">
        <v>78</v>
      </c>
      <c r="E480" s="47"/>
      <c r="F480" s="50" t="s">
        <v>114</v>
      </c>
      <c r="G480" s="50" t="s">
        <v>410</v>
      </c>
      <c r="H480" s="5"/>
      <c r="I480" s="5"/>
      <c r="J480" s="5"/>
      <c r="K480" s="57"/>
      <c r="L480" s="5"/>
      <c r="M480" s="10"/>
      <c r="N480" s="13"/>
      <c r="O480" s="13"/>
      <c r="P480" s="13"/>
    </row>
    <row r="481" spans="1:16">
      <c r="A481" s="29"/>
      <c r="B481" s="367"/>
      <c r="C481" s="358"/>
      <c r="D481" s="376"/>
      <c r="E481" s="20"/>
      <c r="F481" s="5"/>
      <c r="G481" s="5"/>
      <c r="H481" s="5"/>
      <c r="I481" s="5"/>
      <c r="J481" s="5"/>
      <c r="K481" s="57"/>
      <c r="L481" s="5"/>
      <c r="M481" s="10"/>
      <c r="N481" s="13"/>
      <c r="O481" s="13"/>
      <c r="P481" s="13"/>
    </row>
    <row r="482" spans="1:16" ht="16.5" thickBot="1">
      <c r="H482" s="5"/>
      <c r="I482" s="5"/>
      <c r="J482" s="5"/>
      <c r="K482" s="57"/>
      <c r="L482" s="5"/>
      <c r="M482" s="10"/>
      <c r="N482" s="13"/>
      <c r="O482" s="13"/>
      <c r="P482" s="13"/>
    </row>
    <row r="483" spans="1:16" ht="16.5" thickBot="1">
      <c r="A483" s="779"/>
      <c r="B483" s="729"/>
      <c r="C483" s="362"/>
      <c r="D483" s="704"/>
      <c r="E483" s="47"/>
      <c r="F483" s="807"/>
      <c r="G483" s="808"/>
      <c r="H483" s="5"/>
      <c r="I483" s="5"/>
      <c r="J483" s="5"/>
      <c r="K483" s="57"/>
      <c r="L483" s="5"/>
      <c r="M483" s="10"/>
      <c r="N483" s="13"/>
      <c r="O483" s="13"/>
      <c r="P483" s="13"/>
    </row>
    <row r="484" spans="1:16" ht="16.5" thickBot="1">
      <c r="A484" s="779"/>
      <c r="B484" s="729"/>
      <c r="C484" s="687"/>
      <c r="D484" s="704"/>
      <c r="E484" s="56"/>
      <c r="F484" s="807"/>
      <c r="G484" s="808"/>
      <c r="H484" s="5"/>
      <c r="I484" s="5"/>
      <c r="J484" s="5"/>
      <c r="K484" s="57"/>
      <c r="L484" s="5"/>
      <c r="M484" s="10"/>
      <c r="N484" s="13"/>
      <c r="O484" s="13"/>
      <c r="P484" s="13"/>
    </row>
    <row r="485" spans="1:16" ht="16.5" thickBot="1">
      <c r="A485" s="155"/>
      <c r="B485" s="371"/>
      <c r="C485" s="850"/>
      <c r="D485" s="851"/>
      <c r="E485" s="851"/>
      <c r="F485" s="54"/>
      <c r="G485" s="54"/>
      <c r="H485" s="5"/>
      <c r="I485" s="5"/>
      <c r="J485" s="5"/>
      <c r="K485" s="57"/>
      <c r="L485" s="5"/>
      <c r="M485" s="10"/>
      <c r="N485" s="13"/>
      <c r="O485" s="13"/>
      <c r="P485" s="13"/>
    </row>
    <row r="486" spans="1:16" ht="16.5" thickBot="1">
      <c r="A486" s="156"/>
      <c r="B486" s="372"/>
      <c r="C486" s="53"/>
      <c r="D486" s="53"/>
      <c r="E486" s="53"/>
      <c r="F486" s="33"/>
      <c r="G486" s="54"/>
      <c r="H486" s="5"/>
      <c r="I486" s="5"/>
      <c r="J486" s="5"/>
      <c r="K486" s="57"/>
      <c r="L486" s="5"/>
      <c r="M486" s="10"/>
      <c r="N486" s="13"/>
      <c r="O486" s="13"/>
      <c r="P486" s="13"/>
    </row>
    <row r="487" spans="1:16">
      <c r="A487" s="29" t="s">
        <v>926</v>
      </c>
      <c r="B487" s="367"/>
      <c r="C487" s="358"/>
      <c r="D487" s="376"/>
      <c r="E487" s="20"/>
      <c r="F487" s="5"/>
      <c r="G487" s="5"/>
      <c r="H487" s="5"/>
      <c r="I487" s="5"/>
      <c r="J487" s="5"/>
      <c r="K487" s="57"/>
      <c r="L487" s="5"/>
      <c r="M487" s="10"/>
      <c r="N487" s="13"/>
      <c r="O487" s="13"/>
      <c r="P487" s="13"/>
    </row>
    <row r="488" spans="1:16" ht="19.5">
      <c r="A488" s="52" t="s">
        <v>69</v>
      </c>
      <c r="B488" s="367"/>
      <c r="C488" s="358"/>
      <c r="D488" s="376"/>
      <c r="E488" s="20"/>
      <c r="F488" s="5"/>
      <c r="G488" s="5"/>
      <c r="H488" s="5"/>
      <c r="I488" s="5"/>
      <c r="J488" s="5"/>
      <c r="K488" s="57"/>
      <c r="L488" s="5"/>
      <c r="M488" s="10"/>
      <c r="N488" s="13"/>
      <c r="O488" s="13"/>
      <c r="P488" s="13"/>
    </row>
    <row r="489" spans="1:16" ht="16.5" thickBot="1">
      <c r="A489" s="30"/>
      <c r="B489" s="717"/>
      <c r="C489" s="350"/>
      <c r="D489" s="376"/>
      <c r="E489" s="20"/>
      <c r="F489" s="5"/>
      <c r="G489" s="5"/>
      <c r="H489" s="5"/>
      <c r="I489" s="5"/>
      <c r="J489" s="5"/>
      <c r="K489" s="57"/>
      <c r="L489" s="5"/>
      <c r="M489" s="10"/>
      <c r="N489" s="13"/>
      <c r="O489" s="13"/>
      <c r="P489" s="13"/>
    </row>
    <row r="490" spans="1:16" ht="16.5" thickBot="1">
      <c r="A490" s="384" t="s">
        <v>227</v>
      </c>
      <c r="B490" s="728"/>
      <c r="C490" s="362"/>
      <c r="D490" s="51" t="s">
        <v>78</v>
      </c>
      <c r="E490" s="47"/>
      <c r="F490" s="50" t="s">
        <v>114</v>
      </c>
      <c r="G490" s="50" t="s">
        <v>410</v>
      </c>
      <c r="H490" s="5"/>
      <c r="I490" s="5"/>
      <c r="J490" s="5"/>
      <c r="K490" s="57"/>
      <c r="L490" s="5"/>
      <c r="M490" s="10"/>
      <c r="N490" s="13"/>
      <c r="O490" s="13"/>
      <c r="P490" s="13"/>
    </row>
    <row r="491" spans="1:16" ht="16.5" thickBot="1">
      <c r="A491" s="29"/>
      <c r="B491" s="367"/>
      <c r="C491" s="358"/>
      <c r="D491" s="376"/>
      <c r="E491" s="20"/>
      <c r="F491" s="5"/>
      <c r="G491" s="5"/>
      <c r="H491" s="5"/>
      <c r="I491" s="5"/>
      <c r="J491" s="5"/>
      <c r="K491" s="57"/>
      <c r="L491" s="5"/>
      <c r="M491" s="10"/>
      <c r="N491" s="13"/>
      <c r="O491" s="13"/>
      <c r="P491" s="13"/>
    </row>
    <row r="492" spans="1:16" ht="16.5" thickBot="1">
      <c r="A492" s="779"/>
      <c r="B492" s="729"/>
      <c r="C492" s="704"/>
      <c r="D492" s="704"/>
      <c r="E492" s="47"/>
      <c r="F492" s="801"/>
      <c r="G492" s="808"/>
      <c r="H492" s="5"/>
      <c r="I492" s="5"/>
      <c r="J492" s="5"/>
      <c r="K492" s="57"/>
      <c r="L492" s="5"/>
      <c r="M492" s="10"/>
      <c r="N492" s="13"/>
      <c r="O492" s="13"/>
      <c r="P492" s="13"/>
    </row>
    <row r="493" spans="1:16">
      <c r="A493" s="779"/>
      <c r="B493" s="74"/>
      <c r="C493" s="704"/>
      <c r="D493" s="704"/>
      <c r="E493" s="64"/>
      <c r="F493" s="801"/>
      <c r="G493" s="704"/>
      <c r="H493" s="5"/>
      <c r="I493" s="5"/>
      <c r="J493" s="5"/>
      <c r="K493" s="57"/>
      <c r="L493" s="5"/>
      <c r="M493" s="10"/>
      <c r="N493" s="13"/>
      <c r="O493" s="13"/>
      <c r="P493" s="13"/>
    </row>
    <row r="494" spans="1:16">
      <c r="A494" s="779"/>
      <c r="B494" s="74"/>
      <c r="C494" s="704"/>
      <c r="D494" s="704"/>
      <c r="E494" s="64"/>
      <c r="F494" s="704"/>
      <c r="G494" s="704"/>
      <c r="H494" s="5"/>
      <c r="I494" s="5"/>
      <c r="J494" s="5"/>
      <c r="K494" s="57"/>
      <c r="L494" s="5"/>
      <c r="M494" s="10"/>
      <c r="N494" s="13"/>
      <c r="O494" s="13"/>
      <c r="P494" s="13"/>
    </row>
    <row r="495" spans="1:16" ht="16.5" thickBot="1">
      <c r="A495" s="704"/>
      <c r="B495" s="74"/>
      <c r="C495" s="704"/>
      <c r="D495" s="704"/>
      <c r="E495" s="64"/>
      <c r="F495" s="704"/>
      <c r="G495" s="704"/>
      <c r="H495" s="5"/>
      <c r="I495" s="5"/>
      <c r="J495" s="5"/>
      <c r="K495" s="57"/>
      <c r="L495" s="5"/>
      <c r="M495" s="10"/>
      <c r="N495" s="13"/>
      <c r="O495" s="13"/>
      <c r="P495" s="13"/>
    </row>
    <row r="496" spans="1:16" ht="16.5" thickBot="1">
      <c r="A496" s="774" t="s">
        <v>1382</v>
      </c>
      <c r="B496" s="758"/>
      <c r="C496" s="759"/>
      <c r="D496" s="775"/>
      <c r="E496" s="410"/>
      <c r="F496" s="836" t="s">
        <v>1383</v>
      </c>
      <c r="G496" s="837"/>
      <c r="H496" s="837"/>
      <c r="I496" s="837"/>
      <c r="J496" s="837"/>
      <c r="K496" s="838" t="s">
        <v>646</v>
      </c>
      <c r="L496" s="839"/>
      <c r="M496" s="10"/>
      <c r="N496" s="13"/>
      <c r="O496" s="13"/>
      <c r="P496" s="13"/>
    </row>
    <row r="497" spans="1:16" ht="16.5" thickBot="1">
      <c r="A497" s="413">
        <v>2456683</v>
      </c>
      <c r="B497" s="411"/>
      <c r="C497" s="651"/>
      <c r="D497" s="412"/>
      <c r="E497" s="676"/>
      <c r="F497" s="154"/>
      <c r="G497" s="802">
        <v>2366084</v>
      </c>
      <c r="H497" s="42"/>
      <c r="I497" s="42"/>
      <c r="J497" s="43"/>
      <c r="K497" s="840">
        <f>SUM(A497+G497)</f>
        <v>4822767</v>
      </c>
      <c r="L497" s="841"/>
      <c r="M497" s="34"/>
      <c r="N497" s="13"/>
      <c r="O497" s="13"/>
      <c r="P497" s="13"/>
    </row>
    <row r="498" spans="1:16">
      <c r="A498" s="665"/>
      <c r="B498" s="662"/>
      <c r="C498" s="663"/>
      <c r="D498" s="663"/>
      <c r="E498" s="663"/>
      <c r="F498" s="664"/>
      <c r="G498" s="8"/>
      <c r="H498" s="8"/>
      <c r="I498" s="8"/>
      <c r="J498" s="8"/>
      <c r="K498" s="58"/>
      <c r="L498" s="8"/>
      <c r="M498" s="9"/>
      <c r="N498" s="13"/>
      <c r="O498" s="13"/>
      <c r="P498" s="13"/>
    </row>
    <row r="499" spans="1:16" ht="19.5" customHeight="1" thickBot="1">
      <c r="A499" s="156"/>
      <c r="B499" s="372"/>
      <c r="C499" s="350"/>
      <c r="D499" s="53"/>
      <c r="E499" s="53"/>
      <c r="F499" s="33"/>
      <c r="G499" s="5"/>
      <c r="H499" s="5"/>
      <c r="I499" s="5"/>
      <c r="J499" s="5"/>
      <c r="K499" s="57"/>
      <c r="L499" s="5"/>
      <c r="M499" s="10"/>
      <c r="N499" s="13"/>
      <c r="O499" s="13"/>
      <c r="P499" s="13"/>
    </row>
    <row r="500" spans="1:16" ht="19.5">
      <c r="A500" s="852" t="s">
        <v>305</v>
      </c>
      <c r="B500" s="853"/>
      <c r="C500" s="853"/>
      <c r="D500" s="853"/>
      <c r="E500" s="853"/>
      <c r="F500" s="853"/>
      <c r="G500" s="853"/>
      <c r="H500" s="853"/>
      <c r="I500" s="853"/>
      <c r="J500" s="853"/>
      <c r="K500" s="853"/>
      <c r="L500" s="853"/>
      <c r="M500" s="854"/>
      <c r="N500" s="13"/>
      <c r="O500" s="13"/>
      <c r="P500" s="13"/>
    </row>
    <row r="501" spans="1:16">
      <c r="A501" s="833"/>
      <c r="B501" s="834"/>
      <c r="C501" s="834"/>
      <c r="D501" s="834"/>
      <c r="E501" s="834"/>
      <c r="F501" s="834"/>
      <c r="G501" s="834"/>
      <c r="H501" s="834"/>
      <c r="I501" s="834"/>
      <c r="J501" s="834"/>
      <c r="K501" s="834"/>
      <c r="L501" s="834"/>
      <c r="M501" s="835"/>
      <c r="N501" s="13"/>
      <c r="O501" s="13"/>
      <c r="P501" s="13"/>
    </row>
    <row r="502" spans="1:16">
      <c r="A502" s="833" t="s">
        <v>1287</v>
      </c>
      <c r="B502" s="834"/>
      <c r="C502" s="834"/>
      <c r="D502" s="834"/>
      <c r="E502" s="834"/>
      <c r="F502" s="834"/>
      <c r="G502" s="834"/>
      <c r="H502" s="834"/>
      <c r="I502" s="834"/>
      <c r="J502" s="834"/>
      <c r="K502" s="834"/>
      <c r="L502" s="834"/>
      <c r="M502" s="835"/>
      <c r="N502" s="13"/>
      <c r="O502" s="13"/>
      <c r="P502" s="13"/>
    </row>
    <row r="503" spans="1:16" ht="15" customHeight="1" thickBot="1">
      <c r="A503" s="833"/>
      <c r="B503" s="834"/>
      <c r="C503" s="834"/>
      <c r="D503" s="834"/>
      <c r="E503" s="834"/>
      <c r="F503" s="834"/>
      <c r="G503" s="834"/>
      <c r="H503" s="834"/>
      <c r="I503" s="834"/>
      <c r="J503" s="834"/>
      <c r="K503" s="834"/>
      <c r="L503" s="834"/>
      <c r="M503" s="835"/>
      <c r="O503" s="13"/>
      <c r="P503" s="13"/>
    </row>
    <row r="504" spans="1:16" ht="15" customHeight="1" thickBot="1">
      <c r="A504" s="142" t="s">
        <v>179</v>
      </c>
      <c r="B504" s="730"/>
      <c r="C504" s="363"/>
      <c r="D504" s="60" t="s">
        <v>207</v>
      </c>
      <c r="E504" s="8"/>
      <c r="F504" s="61"/>
      <c r="G504" s="414" t="s">
        <v>79</v>
      </c>
      <c r="H504" s="414" t="s">
        <v>80</v>
      </c>
      <c r="I504" s="798"/>
      <c r="J504" s="830" t="s">
        <v>326</v>
      </c>
      <c r="K504" s="831"/>
      <c r="L504" s="831"/>
      <c r="M504" s="832"/>
      <c r="O504" s="13"/>
      <c r="P504" s="13"/>
    </row>
    <row r="505" spans="1:16" ht="15" customHeight="1">
      <c r="A505" s="28"/>
      <c r="B505" s="731"/>
      <c r="C505" s="364"/>
      <c r="D505" s="60"/>
      <c r="E505" s="8"/>
      <c r="F505" s="60"/>
      <c r="G505" s="27"/>
      <c r="H505" s="27"/>
      <c r="I505" s="27"/>
      <c r="J505" s="27"/>
      <c r="K505" s="27"/>
      <c r="L505" s="27"/>
      <c r="M505" s="666"/>
      <c r="O505" s="13"/>
      <c r="P505" s="13"/>
    </row>
    <row r="506" spans="1:16">
      <c r="A506" s="145" t="s">
        <v>808</v>
      </c>
      <c r="B506" s="709"/>
      <c r="C506" s="87"/>
      <c r="D506" s="87" t="s">
        <v>607</v>
      </c>
      <c r="E506" s="87" t="s">
        <v>1273</v>
      </c>
      <c r="F506" s="86"/>
      <c r="G506" s="144" t="s">
        <v>126</v>
      </c>
      <c r="H506" s="144" t="s">
        <v>126</v>
      </c>
      <c r="I506" s="144"/>
      <c r="J506" s="70"/>
      <c r="K506" s="88">
        <v>0</v>
      </c>
      <c r="L506" s="86"/>
      <c r="M506" s="98"/>
    </row>
    <row r="507" spans="1:16">
      <c r="A507" s="145" t="s">
        <v>809</v>
      </c>
      <c r="B507" s="709"/>
      <c r="C507" s="87"/>
      <c r="D507" s="87" t="s">
        <v>559</v>
      </c>
      <c r="E507" s="87" t="s">
        <v>1273</v>
      </c>
      <c r="F507" s="86"/>
      <c r="G507" s="144" t="s">
        <v>126</v>
      </c>
      <c r="H507" s="144" t="s">
        <v>126</v>
      </c>
      <c r="I507" s="144"/>
      <c r="J507" s="70"/>
      <c r="K507" s="88">
        <v>0</v>
      </c>
      <c r="L507" s="86"/>
      <c r="M507" s="98"/>
    </row>
    <row r="508" spans="1:16">
      <c r="A508" s="145" t="s">
        <v>50</v>
      </c>
      <c r="B508" s="709"/>
      <c r="C508" s="87"/>
      <c r="D508" s="87" t="s">
        <v>57</v>
      </c>
      <c r="E508" s="87" t="s">
        <v>1273</v>
      </c>
      <c r="F508" s="86"/>
      <c r="G508" s="144" t="s">
        <v>126</v>
      </c>
      <c r="H508" s="144" t="s">
        <v>126</v>
      </c>
      <c r="I508" s="144"/>
      <c r="J508" s="70"/>
      <c r="K508" s="88">
        <v>0</v>
      </c>
      <c r="L508" s="86"/>
      <c r="M508" s="98"/>
    </row>
    <row r="509" spans="1:16">
      <c r="A509" s="145" t="s">
        <v>810</v>
      </c>
      <c r="B509" s="709"/>
      <c r="C509" s="87"/>
      <c r="D509" s="87" t="s">
        <v>482</v>
      </c>
      <c r="E509" s="87" t="s">
        <v>1273</v>
      </c>
      <c r="F509" s="86"/>
      <c r="G509" s="144" t="s">
        <v>126</v>
      </c>
      <c r="H509" s="144" t="s">
        <v>126</v>
      </c>
      <c r="I509" s="144"/>
      <c r="J509" s="70"/>
      <c r="K509" s="88">
        <v>0</v>
      </c>
      <c r="L509" s="86"/>
      <c r="M509" s="98"/>
    </row>
    <row r="510" spans="1:16">
      <c r="A510" s="145" t="s">
        <v>667</v>
      </c>
      <c r="B510" s="709"/>
      <c r="C510" s="87"/>
      <c r="D510" s="87" t="s">
        <v>43</v>
      </c>
      <c r="E510" s="87" t="s">
        <v>1273</v>
      </c>
      <c r="F510" s="86"/>
      <c r="G510" s="144" t="s">
        <v>126</v>
      </c>
      <c r="H510" s="144" t="s">
        <v>126</v>
      </c>
      <c r="I510" s="144"/>
      <c r="J510" s="70"/>
      <c r="K510" s="88">
        <v>0</v>
      </c>
      <c r="L510" s="86"/>
      <c r="M510" s="98"/>
    </row>
    <row r="511" spans="1:16">
      <c r="A511" s="145" t="s">
        <v>669</v>
      </c>
      <c r="B511" s="709"/>
      <c r="C511" s="87"/>
      <c r="D511" s="87" t="s">
        <v>56</v>
      </c>
      <c r="E511" s="87" t="s">
        <v>1273</v>
      </c>
      <c r="F511" s="86"/>
      <c r="G511" s="144" t="s">
        <v>126</v>
      </c>
      <c r="H511" s="144" t="s">
        <v>126</v>
      </c>
      <c r="I511" s="144"/>
      <c r="J511" s="70"/>
      <c r="K511" s="88">
        <v>0</v>
      </c>
      <c r="L511" s="86"/>
      <c r="M511" s="98"/>
    </row>
    <row r="512" spans="1:16">
      <c r="A512" s="145" t="s">
        <v>51</v>
      </c>
      <c r="B512" s="709"/>
      <c r="C512" s="87"/>
      <c r="D512" s="87" t="s">
        <v>58</v>
      </c>
      <c r="E512" s="87" t="s">
        <v>1273</v>
      </c>
      <c r="F512" s="86"/>
      <c r="G512" s="144">
        <f>Summary!D456</f>
        <v>37.950000000000003</v>
      </c>
      <c r="H512" s="144">
        <f>Summary!E456</f>
        <v>38.299999999999997</v>
      </c>
      <c r="I512" s="143"/>
      <c r="J512" s="70"/>
      <c r="K512" s="88">
        <v>0</v>
      </c>
      <c r="L512" s="86"/>
      <c r="M512" s="98"/>
    </row>
    <row r="513" spans="1:13">
      <c r="A513" s="145" t="s">
        <v>811</v>
      </c>
      <c r="B513" s="709"/>
      <c r="C513" s="87"/>
      <c r="D513" s="87" t="s">
        <v>601</v>
      </c>
      <c r="E513" s="87" t="s">
        <v>1273</v>
      </c>
      <c r="F513" s="86"/>
      <c r="G513" s="144" t="s">
        <v>126</v>
      </c>
      <c r="H513" s="144" t="s">
        <v>126</v>
      </c>
      <c r="I513" s="144"/>
      <c r="J513" s="70"/>
      <c r="K513" s="88">
        <v>0</v>
      </c>
      <c r="L513" s="86"/>
      <c r="M513" s="98"/>
    </row>
    <row r="514" spans="1:13">
      <c r="A514" s="145" t="s">
        <v>812</v>
      </c>
      <c r="B514" s="709"/>
      <c r="C514" s="87"/>
      <c r="D514" s="87" t="s">
        <v>44</v>
      </c>
      <c r="E514" s="87" t="s">
        <v>1273</v>
      </c>
      <c r="F514" s="86"/>
      <c r="G514" s="144">
        <f>Summary!D452</f>
        <v>44.5</v>
      </c>
      <c r="H514" s="144">
        <f>Summary!E452</f>
        <v>46</v>
      </c>
      <c r="I514" s="144"/>
      <c r="J514" s="70"/>
      <c r="K514" s="88">
        <v>0</v>
      </c>
      <c r="L514" s="86"/>
      <c r="M514" s="98"/>
    </row>
    <row r="515" spans="1:13">
      <c r="A515" s="145" t="s">
        <v>813</v>
      </c>
      <c r="B515" s="709"/>
      <c r="C515" s="87"/>
      <c r="D515" s="87" t="s">
        <v>565</v>
      </c>
      <c r="E515" s="87" t="s">
        <v>1273</v>
      </c>
      <c r="F515" s="86"/>
      <c r="G515" s="144" t="s">
        <v>126</v>
      </c>
      <c r="H515" s="144" t="s">
        <v>126</v>
      </c>
      <c r="I515" s="144"/>
      <c r="J515" s="70"/>
      <c r="K515" s="88">
        <v>0</v>
      </c>
      <c r="L515" s="86"/>
      <c r="M515" s="98"/>
    </row>
    <row r="516" spans="1:13">
      <c r="A516" s="145" t="s">
        <v>814</v>
      </c>
      <c r="B516" s="709"/>
      <c r="C516" s="87"/>
      <c r="D516" s="87" t="s">
        <v>613</v>
      </c>
      <c r="E516" s="87" t="s">
        <v>1273</v>
      </c>
      <c r="F516" s="86"/>
      <c r="G516" s="144" t="s">
        <v>126</v>
      </c>
      <c r="H516" s="144" t="s">
        <v>126</v>
      </c>
      <c r="I516" s="144"/>
      <c r="J516" s="70"/>
      <c r="K516" s="88">
        <v>0</v>
      </c>
      <c r="L516" s="86"/>
      <c r="M516" s="98"/>
    </row>
    <row r="517" spans="1:13">
      <c r="A517" s="145" t="s">
        <v>52</v>
      </c>
      <c r="B517" s="709"/>
      <c r="C517" s="87"/>
      <c r="D517" s="87" t="s">
        <v>213</v>
      </c>
      <c r="E517" s="87" t="s">
        <v>1273</v>
      </c>
      <c r="F517" s="86"/>
      <c r="G517" s="144" t="s">
        <v>126</v>
      </c>
      <c r="H517" s="144" t="s">
        <v>126</v>
      </c>
      <c r="I517" s="144"/>
      <c r="J517" s="70"/>
      <c r="K517" s="88">
        <v>0</v>
      </c>
      <c r="L517" s="86"/>
      <c r="M517" s="98"/>
    </row>
    <row r="518" spans="1:13">
      <c r="A518" s="145" t="s">
        <v>815</v>
      </c>
      <c r="B518" s="709"/>
      <c r="C518" s="87"/>
      <c r="D518" s="87" t="s">
        <v>489</v>
      </c>
      <c r="E518" s="87" t="s">
        <v>1273</v>
      </c>
      <c r="F518" s="86"/>
      <c r="G518" s="144" t="s">
        <v>126</v>
      </c>
      <c r="H518" s="144" t="s">
        <v>126</v>
      </c>
      <c r="I518" s="144"/>
      <c r="J518" s="70"/>
      <c r="K518" s="88">
        <v>0</v>
      </c>
      <c r="L518" s="86"/>
      <c r="M518" s="98"/>
    </row>
    <row r="519" spans="1:13">
      <c r="A519" s="145" t="s">
        <v>816</v>
      </c>
      <c r="B519" s="709"/>
      <c r="C519" s="87"/>
      <c r="D519" s="87" t="s">
        <v>111</v>
      </c>
      <c r="E519" s="87" t="s">
        <v>1273</v>
      </c>
      <c r="F519" s="86"/>
      <c r="G519" s="144" t="s">
        <v>126</v>
      </c>
      <c r="H519" s="144" t="s">
        <v>126</v>
      </c>
      <c r="I519" s="144"/>
      <c r="J519" s="70"/>
      <c r="K519" s="88">
        <v>0</v>
      </c>
      <c r="L519" s="86"/>
      <c r="M519" s="98"/>
    </row>
    <row r="520" spans="1:13">
      <c r="A520" s="145" t="s">
        <v>817</v>
      </c>
      <c r="B520" s="709"/>
      <c r="C520" s="87"/>
      <c r="D520" s="87" t="s">
        <v>591</v>
      </c>
      <c r="E520" s="87" t="s">
        <v>1273</v>
      </c>
      <c r="F520" s="86"/>
      <c r="G520" s="144" t="s">
        <v>126</v>
      </c>
      <c r="H520" s="144" t="s">
        <v>126</v>
      </c>
      <c r="I520" s="144"/>
      <c r="J520" s="70"/>
      <c r="K520" s="88">
        <v>0</v>
      </c>
      <c r="L520" s="86"/>
      <c r="M520" s="98"/>
    </row>
    <row r="521" spans="1:13">
      <c r="A521" s="145" t="s">
        <v>53</v>
      </c>
      <c r="B521" s="709"/>
      <c r="C521" s="87"/>
      <c r="D521" s="87" t="s">
        <v>42</v>
      </c>
      <c r="E521" s="87" t="s">
        <v>1273</v>
      </c>
      <c r="F521" s="86"/>
      <c r="G521" s="144" t="s">
        <v>126</v>
      </c>
      <c r="H521" s="144" t="s">
        <v>126</v>
      </c>
      <c r="I521" s="144"/>
      <c r="J521" s="70"/>
      <c r="K521" s="88">
        <v>0</v>
      </c>
      <c r="L521" s="86"/>
      <c r="M521" s="98"/>
    </row>
    <row r="522" spans="1:13">
      <c r="A522" s="145" t="s">
        <v>818</v>
      </c>
      <c r="B522" s="709"/>
      <c r="C522" s="87"/>
      <c r="D522" s="87" t="s">
        <v>212</v>
      </c>
      <c r="E522" s="87" t="s">
        <v>1273</v>
      </c>
      <c r="F522" s="86"/>
      <c r="G522" s="144">
        <f>Summary!D453</f>
        <v>184.65</v>
      </c>
      <c r="H522" s="144">
        <f>Summary!E453</f>
        <v>186.98</v>
      </c>
      <c r="I522" s="144"/>
      <c r="J522" s="70"/>
      <c r="K522" s="88">
        <v>0</v>
      </c>
      <c r="L522" s="86"/>
      <c r="M522" s="98"/>
    </row>
    <row r="523" spans="1:13">
      <c r="A523" s="145" t="s">
        <v>819</v>
      </c>
      <c r="B523" s="94"/>
      <c r="C523" s="87"/>
      <c r="D523" s="87" t="s">
        <v>575</v>
      </c>
      <c r="E523" s="87" t="s">
        <v>1273</v>
      </c>
      <c r="F523" s="86"/>
      <c r="G523" s="144" t="s">
        <v>126</v>
      </c>
      <c r="H523" s="144" t="s">
        <v>126</v>
      </c>
      <c r="I523" s="144"/>
      <c r="J523" s="70"/>
      <c r="K523" s="88">
        <v>0</v>
      </c>
      <c r="L523" s="86"/>
      <c r="M523" s="98"/>
    </row>
    <row r="524" spans="1:13">
      <c r="A524" s="145" t="s">
        <v>54</v>
      </c>
      <c r="B524" s="94"/>
      <c r="C524" s="87"/>
      <c r="D524" s="87" t="s">
        <v>284</v>
      </c>
      <c r="E524" s="87" t="s">
        <v>1273</v>
      </c>
      <c r="F524" s="86"/>
      <c r="G524" s="144" t="s">
        <v>126</v>
      </c>
      <c r="H524" s="144" t="s">
        <v>126</v>
      </c>
      <c r="I524" s="144"/>
      <c r="J524" s="70"/>
      <c r="K524" s="88">
        <v>0</v>
      </c>
      <c r="L524" s="86"/>
      <c r="M524" s="98"/>
    </row>
    <row r="525" spans="1:13">
      <c r="A525" s="145" t="s">
        <v>668</v>
      </c>
      <c r="B525" s="94"/>
      <c r="C525" s="87"/>
      <c r="D525" s="87" t="s">
        <v>571</v>
      </c>
      <c r="E525" s="87" t="s">
        <v>1273</v>
      </c>
      <c r="F525" s="86"/>
      <c r="G525" s="144">
        <f>Summary!D455</f>
        <v>220.5</v>
      </c>
      <c r="H525" s="144">
        <f>Summary!E455</f>
        <v>223.5</v>
      </c>
      <c r="I525" s="144"/>
      <c r="J525" s="70"/>
      <c r="K525" s="88">
        <v>0</v>
      </c>
      <c r="L525" s="86"/>
      <c r="M525" s="98"/>
    </row>
    <row r="526" spans="1:13">
      <c r="A526" s="145" t="s">
        <v>820</v>
      </c>
      <c r="B526" s="94"/>
      <c r="C526" s="87"/>
      <c r="D526" s="87" t="s">
        <v>593</v>
      </c>
      <c r="E526" s="87" t="s">
        <v>1273</v>
      </c>
      <c r="F526" s="86"/>
      <c r="G526" s="144">
        <f>Summary!D454</f>
        <v>15.6</v>
      </c>
      <c r="H526" s="144">
        <f>Summary!E454</f>
        <v>16.170000000000002</v>
      </c>
      <c r="I526" s="144"/>
      <c r="J526" s="70"/>
      <c r="K526" s="88">
        <v>0</v>
      </c>
      <c r="L526" s="86"/>
      <c r="M526" s="98"/>
    </row>
    <row r="527" spans="1:13" ht="16.5" thickBot="1">
      <c r="A527" s="667" t="s">
        <v>55</v>
      </c>
      <c r="B527" s="732"/>
      <c r="C527" s="668"/>
      <c r="D527" s="668" t="s">
        <v>497</v>
      </c>
      <c r="E527" s="668" t="s">
        <v>1273</v>
      </c>
      <c r="F527" s="669"/>
      <c r="G527" s="670" t="s">
        <v>126</v>
      </c>
      <c r="H527" s="670"/>
      <c r="I527" s="670"/>
      <c r="J527" s="134"/>
      <c r="K527" s="671">
        <v>0</v>
      </c>
      <c r="L527" s="669"/>
      <c r="M527" s="672"/>
    </row>
  </sheetData>
  <mergeCells count="12">
    <mergeCell ref="B471:D471"/>
    <mergeCell ref="G471:H471"/>
    <mergeCell ref="A472:D472"/>
    <mergeCell ref="C485:E485"/>
    <mergeCell ref="A500:M500"/>
    <mergeCell ref="J504:M504"/>
    <mergeCell ref="A502:M502"/>
    <mergeCell ref="A503:M503"/>
    <mergeCell ref="A501:M501"/>
    <mergeCell ref="F496:J496"/>
    <mergeCell ref="K496:L496"/>
    <mergeCell ref="K497:L497"/>
  </mergeCells>
  <phoneticPr fontId="0" type="noConversion"/>
  <pageMargins left="0.49" right="0.32" top="0.91" bottom="0.76" header="0.56000000000000005" footer="0.71"/>
  <pageSetup paperSize="9" scale="69" orientation="portrait" horizontalDpi="300" verticalDpi="300" r:id="rId1"/>
  <headerFooter alignWithMargins="0"/>
  <rowBreaks count="7" manualBreakCount="7">
    <brk id="77" max="29" man="1"/>
    <brk id="151" max="29" man="1"/>
    <brk id="224" max="29" man="1"/>
    <brk id="298" max="29" man="1"/>
    <brk id="370" max="29" man="1"/>
    <brk id="435" max="29" man="1"/>
    <brk id="497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zoomScale="110" zoomScaleNormal="110" workbookViewId="0">
      <selection activeCell="B1" sqref="B1"/>
    </sheetView>
  </sheetViews>
  <sheetFormatPr defaultRowHeight="15.75"/>
  <cols>
    <col min="1" max="1" width="2.140625" style="165" customWidth="1"/>
    <col min="2" max="2" width="24.140625" style="165" customWidth="1"/>
    <col min="3" max="3" width="11.85546875" style="165" customWidth="1"/>
    <col min="4" max="4" width="20" style="165" customWidth="1"/>
    <col min="5" max="5" width="12.85546875" style="165" customWidth="1"/>
    <col min="6" max="6" width="12.140625" style="165" customWidth="1"/>
    <col min="7" max="7" width="17.5703125" style="165" customWidth="1"/>
    <col min="8" max="8" width="11" style="165" customWidth="1"/>
    <col min="9" max="9" width="20" style="165" customWidth="1"/>
    <col min="10" max="10" width="2.140625" style="165" customWidth="1"/>
    <col min="11" max="11" width="9.140625" style="165"/>
    <col min="12" max="12" width="32.28515625" style="165" customWidth="1"/>
    <col min="13" max="16384" width="9.140625" style="165"/>
  </cols>
  <sheetData>
    <row r="1" spans="1:13" ht="16.5" thickBot="1">
      <c r="A1" s="167" t="s">
        <v>77</v>
      </c>
      <c r="B1" s="168" t="s">
        <v>77</v>
      </c>
      <c r="C1" s="168"/>
      <c r="D1" s="168"/>
      <c r="E1" s="168"/>
      <c r="F1" s="861" t="s">
        <v>1350</v>
      </c>
      <c r="G1" s="861"/>
      <c r="H1" s="861"/>
      <c r="I1" s="861"/>
      <c r="J1" s="862"/>
      <c r="K1" s="165" t="s">
        <v>77</v>
      </c>
      <c r="M1" s="165" t="s">
        <v>77</v>
      </c>
    </row>
    <row r="2" spans="1:13" ht="24" customHeight="1" thickBot="1">
      <c r="A2" s="167" t="s">
        <v>636</v>
      </c>
      <c r="B2" s="169" t="s">
        <v>1374</v>
      </c>
      <c r="C2" s="170"/>
      <c r="D2" s="170"/>
      <c r="E2" s="170" t="s">
        <v>77</v>
      </c>
      <c r="F2" s="171"/>
      <c r="G2" s="863" t="str">
        <f>Summary!A5</f>
        <v>Friday January 18, 2013</v>
      </c>
      <c r="H2" s="863"/>
      <c r="I2" s="863"/>
      <c r="J2" s="172"/>
      <c r="L2" s="789"/>
    </row>
    <row r="3" spans="1:13">
      <c r="A3" s="173" t="s">
        <v>77</v>
      </c>
      <c r="B3" s="174" t="s">
        <v>830</v>
      </c>
      <c r="C3" s="175">
        <f>Summary!G7</f>
        <v>3156.55</v>
      </c>
      <c r="D3" s="176"/>
      <c r="E3" s="176"/>
      <c r="F3" s="177" t="s">
        <v>637</v>
      </c>
      <c r="G3" s="178"/>
      <c r="H3" s="178"/>
      <c r="I3" s="179">
        <f>RBoard!E471</f>
        <v>847204.84499999951</v>
      </c>
      <c r="J3" s="180"/>
    </row>
    <row r="4" spans="1:13">
      <c r="A4" s="173"/>
      <c r="B4" s="174" t="s">
        <v>638</v>
      </c>
      <c r="C4" s="175">
        <f>Summary!G8</f>
        <v>3199.5801466693142</v>
      </c>
      <c r="D4" s="176"/>
      <c r="E4" s="176"/>
      <c r="F4" s="177" t="s">
        <v>831</v>
      </c>
      <c r="G4" s="178"/>
      <c r="H4" s="178"/>
      <c r="I4" s="395">
        <v>3202798636986</v>
      </c>
      <c r="J4" s="180"/>
    </row>
    <row r="5" spans="1:13">
      <c r="A5" s="173"/>
      <c r="B5" s="174" t="s">
        <v>408</v>
      </c>
      <c r="C5" s="181">
        <f>(C4-C3)</f>
        <v>43.030146669314036</v>
      </c>
      <c r="D5" s="176"/>
      <c r="E5" s="176" t="s">
        <v>77</v>
      </c>
      <c r="F5" s="177" t="s">
        <v>832</v>
      </c>
      <c r="G5" s="178"/>
      <c r="H5" s="178"/>
      <c r="I5" s="395">
        <f>RBoard!P472</f>
        <v>3258434657165.981</v>
      </c>
      <c r="J5" s="180"/>
      <c r="L5" s="396"/>
    </row>
    <row r="6" spans="1:13" ht="16.5" thickBot="1">
      <c r="A6" s="173"/>
      <c r="B6" s="182"/>
      <c r="C6" s="183"/>
      <c r="D6" s="184"/>
      <c r="E6" s="184"/>
      <c r="F6" s="185" t="s">
        <v>833</v>
      </c>
      <c r="G6" s="186" t="s">
        <v>834</v>
      </c>
      <c r="H6" s="186"/>
      <c r="I6" s="397">
        <f>I5-I4</f>
        <v>55636020179.980957</v>
      </c>
      <c r="J6" s="180"/>
    </row>
    <row r="7" spans="1:13">
      <c r="A7" s="173"/>
      <c r="B7" s="187" t="s">
        <v>639</v>
      </c>
      <c r="C7" s="188">
        <f>Summary!D7</f>
        <v>54000</v>
      </c>
      <c r="D7" s="187" t="s">
        <v>640</v>
      </c>
      <c r="E7" s="189">
        <v>519200</v>
      </c>
      <c r="F7" s="190" t="s">
        <v>77</v>
      </c>
      <c r="G7" s="180"/>
      <c r="H7" s="167" t="s">
        <v>641</v>
      </c>
      <c r="I7" s="191">
        <f>Summary!D15</f>
        <v>124</v>
      </c>
      <c r="J7" s="180"/>
    </row>
    <row r="8" spans="1:13">
      <c r="A8" s="173"/>
      <c r="B8" s="187" t="s">
        <v>642</v>
      </c>
      <c r="C8" s="188">
        <f>Summary!D8</f>
        <v>142000</v>
      </c>
      <c r="D8" s="187" t="s">
        <v>643</v>
      </c>
      <c r="E8" s="189">
        <f>Summary!O442</f>
        <v>1139200</v>
      </c>
      <c r="F8" s="190"/>
      <c r="G8" s="180" t="s">
        <v>77</v>
      </c>
      <c r="H8" s="173" t="s">
        <v>409</v>
      </c>
      <c r="I8" s="192">
        <f>Summary!G15</f>
        <v>-17</v>
      </c>
      <c r="J8" s="180" t="s">
        <v>77</v>
      </c>
    </row>
    <row r="9" spans="1:13">
      <c r="A9" s="173" t="s">
        <v>644</v>
      </c>
      <c r="B9" s="187" t="s">
        <v>77</v>
      </c>
      <c r="C9" s="193"/>
      <c r="D9" s="173"/>
      <c r="E9" s="176"/>
      <c r="F9" s="190"/>
      <c r="G9" s="180"/>
      <c r="H9" s="173" t="s">
        <v>645</v>
      </c>
      <c r="I9" s="192">
        <f>Summary!G14</f>
        <v>0</v>
      </c>
      <c r="J9" s="180"/>
      <c r="K9" s="165" t="s">
        <v>77</v>
      </c>
    </row>
    <row r="10" spans="1:13" ht="16.5" thickBot="1">
      <c r="A10" s="173" t="s">
        <v>77</v>
      </c>
      <c r="B10" s="194"/>
      <c r="C10" s="195"/>
      <c r="D10" s="194"/>
      <c r="E10" s="184" t="s">
        <v>95</v>
      </c>
      <c r="F10" s="184"/>
      <c r="G10" s="195"/>
      <c r="H10" s="194" t="s">
        <v>646</v>
      </c>
      <c r="I10" s="196">
        <f>Summary!D14</f>
        <v>141</v>
      </c>
      <c r="J10" s="180"/>
    </row>
    <row r="11" spans="1:13" ht="24" customHeight="1" thickBot="1">
      <c r="A11" s="173"/>
      <c r="B11" s="197" t="s">
        <v>647</v>
      </c>
      <c r="C11" s="198"/>
      <c r="D11" s="537" t="s">
        <v>648</v>
      </c>
      <c r="E11" s="199"/>
      <c r="F11" s="199"/>
      <c r="G11" s="199"/>
      <c r="H11" s="199"/>
      <c r="I11" s="200" t="s">
        <v>77</v>
      </c>
      <c r="J11" s="180"/>
    </row>
    <row r="12" spans="1:13">
      <c r="A12" s="173"/>
      <c r="B12" s="864" t="s">
        <v>649</v>
      </c>
      <c r="C12" s="865"/>
      <c r="D12" s="538" t="s">
        <v>78</v>
      </c>
      <c r="E12" s="539" t="s">
        <v>650</v>
      </c>
      <c r="F12" s="201" t="s">
        <v>651</v>
      </c>
      <c r="G12" s="201" t="s">
        <v>652</v>
      </c>
      <c r="H12" s="201" t="s">
        <v>653</v>
      </c>
      <c r="I12" s="202" t="s">
        <v>653</v>
      </c>
      <c r="J12" s="180"/>
    </row>
    <row r="13" spans="1:13" ht="16.5" thickBot="1">
      <c r="A13" s="173"/>
      <c r="B13" s="877" t="s">
        <v>654</v>
      </c>
      <c r="C13" s="878"/>
      <c r="D13" s="540"/>
      <c r="E13" s="541" t="s">
        <v>655</v>
      </c>
      <c r="F13" s="203" t="s">
        <v>656</v>
      </c>
      <c r="G13" s="203" t="s">
        <v>657</v>
      </c>
      <c r="H13" s="203" t="s">
        <v>658</v>
      </c>
      <c r="I13" s="204" t="s">
        <v>80</v>
      </c>
      <c r="J13" s="180"/>
    </row>
    <row r="14" spans="1:13">
      <c r="A14" s="173"/>
      <c r="B14" s="205"/>
      <c r="C14" s="418"/>
      <c r="D14" s="206" t="s">
        <v>77</v>
      </c>
      <c r="E14" s="207" t="s">
        <v>77</v>
      </c>
      <c r="F14" s="417" t="s">
        <v>77</v>
      </c>
      <c r="G14" s="417" t="s">
        <v>77</v>
      </c>
      <c r="H14" s="208" t="s">
        <v>77</v>
      </c>
      <c r="I14" s="209" t="s">
        <v>77</v>
      </c>
      <c r="J14" s="180"/>
    </row>
    <row r="15" spans="1:13" ht="16.5" thickBot="1">
      <c r="A15" s="173"/>
      <c r="B15" s="173"/>
      <c r="C15" s="418"/>
      <c r="D15" s="210"/>
      <c r="E15" s="211"/>
      <c r="F15" s="212"/>
      <c r="G15" s="212"/>
      <c r="H15" s="213"/>
      <c r="I15" s="214"/>
      <c r="J15" s="180"/>
    </row>
    <row r="16" spans="1:13">
      <c r="A16" s="173"/>
      <c r="B16" s="173" t="s">
        <v>77</v>
      </c>
      <c r="C16" s="418"/>
      <c r="D16" s="215" t="s">
        <v>78</v>
      </c>
      <c r="E16" s="216" t="s">
        <v>653</v>
      </c>
      <c r="F16" s="866" t="s">
        <v>78</v>
      </c>
      <c r="G16" s="867"/>
      <c r="H16" s="419" t="s">
        <v>659</v>
      </c>
      <c r="I16" s="217"/>
      <c r="J16" s="180"/>
    </row>
    <row r="17" spans="1:10" ht="16.5" thickBot="1">
      <c r="A17" s="173"/>
      <c r="B17" s="194" t="s">
        <v>77</v>
      </c>
      <c r="C17" s="195"/>
      <c r="D17" s="218"/>
      <c r="E17" s="219" t="s">
        <v>660</v>
      </c>
      <c r="F17" s="186"/>
      <c r="G17" s="186"/>
      <c r="H17" s="220" t="s">
        <v>660</v>
      </c>
      <c r="I17" s="221"/>
      <c r="J17" s="180"/>
    </row>
    <row r="18" spans="1:10">
      <c r="A18" s="173"/>
      <c r="B18" s="222" t="s">
        <v>661</v>
      </c>
      <c r="C18" s="223" t="s">
        <v>662</v>
      </c>
      <c r="D18" s="224"/>
      <c r="E18" s="417"/>
      <c r="F18" s="868"/>
      <c r="G18" s="868"/>
      <c r="H18" s="417"/>
      <c r="I18" s="225"/>
      <c r="J18" s="180"/>
    </row>
    <row r="19" spans="1:10" ht="16.5" thickBot="1">
      <c r="A19" s="173"/>
      <c r="B19" s="226" t="s">
        <v>663</v>
      </c>
      <c r="C19" s="227" t="s">
        <v>664</v>
      </c>
      <c r="D19" s="194"/>
      <c r="E19" s="228"/>
      <c r="F19" s="184"/>
      <c r="G19" s="184"/>
      <c r="H19" s="228"/>
      <c r="I19" s="195"/>
      <c r="J19" s="180"/>
    </row>
    <row r="20" spans="1:10" ht="16.5" thickBot="1">
      <c r="A20" s="173"/>
      <c r="B20" s="194"/>
      <c r="C20" s="229"/>
      <c r="D20" s="875" t="s">
        <v>665</v>
      </c>
      <c r="E20" s="875"/>
      <c r="F20" s="875"/>
      <c r="G20" s="875"/>
      <c r="H20" s="875"/>
      <c r="I20" s="876"/>
      <c r="J20" s="180"/>
    </row>
    <row r="21" spans="1:10">
      <c r="A21" s="173"/>
      <c r="B21" s="197" t="s">
        <v>666</v>
      </c>
      <c r="C21" s="198"/>
      <c r="D21" s="879" t="s">
        <v>1279</v>
      </c>
      <c r="E21" s="879"/>
      <c r="F21" s="880"/>
      <c r="G21" s="881" t="s">
        <v>77</v>
      </c>
      <c r="H21" s="879"/>
      <c r="I21" s="880"/>
      <c r="J21" s="180"/>
    </row>
    <row r="22" spans="1:10" ht="16.5" thickBot="1">
      <c r="A22" s="173" t="s">
        <v>77</v>
      </c>
      <c r="B22" s="823" t="s">
        <v>1367</v>
      </c>
      <c r="C22" s="408" t="s">
        <v>1336</v>
      </c>
      <c r="D22" s="873" t="s">
        <v>1280</v>
      </c>
      <c r="E22" s="873"/>
      <c r="F22" s="874"/>
      <c r="G22" s="873" t="s">
        <v>77</v>
      </c>
      <c r="H22" s="873"/>
      <c r="I22" s="874"/>
      <c r="J22" s="180"/>
    </row>
    <row r="23" spans="1:10">
      <c r="A23" s="173" t="s">
        <v>77</v>
      </c>
      <c r="B23" s="823" t="s">
        <v>1368</v>
      </c>
      <c r="C23" s="408" t="s">
        <v>1369</v>
      </c>
      <c r="D23" s="542" t="s">
        <v>835</v>
      </c>
      <c r="E23" s="543" t="s">
        <v>1289</v>
      </c>
      <c r="F23" s="544" t="s">
        <v>77</v>
      </c>
      <c r="G23" s="545" t="s">
        <v>839</v>
      </c>
      <c r="H23" s="546" t="s">
        <v>1300</v>
      </c>
      <c r="I23" s="544" t="s">
        <v>77</v>
      </c>
      <c r="J23" s="180"/>
    </row>
    <row r="24" spans="1:10">
      <c r="A24" s="173"/>
      <c r="B24" s="823" t="s">
        <v>1264</v>
      </c>
      <c r="C24" s="408" t="s">
        <v>1288</v>
      </c>
      <c r="D24" s="547" t="s">
        <v>809</v>
      </c>
      <c r="E24" s="548" t="s">
        <v>1290</v>
      </c>
      <c r="F24" s="549" t="s">
        <v>77</v>
      </c>
      <c r="G24" s="398" t="s">
        <v>52</v>
      </c>
      <c r="H24" s="369" t="s">
        <v>1301</v>
      </c>
      <c r="I24" s="549" t="s">
        <v>77</v>
      </c>
      <c r="J24" s="180"/>
    </row>
    <row r="25" spans="1:10">
      <c r="A25" s="173"/>
      <c r="B25" s="823"/>
      <c r="C25" s="408"/>
      <c r="D25" s="547" t="s">
        <v>50</v>
      </c>
      <c r="E25" s="548" t="s">
        <v>1291</v>
      </c>
      <c r="F25" s="549" t="s">
        <v>77</v>
      </c>
      <c r="G25" s="398" t="s">
        <v>46</v>
      </c>
      <c r="H25" s="369" t="s">
        <v>1302</v>
      </c>
      <c r="I25" s="549" t="s">
        <v>77</v>
      </c>
      <c r="J25" s="180"/>
    </row>
    <row r="26" spans="1:10">
      <c r="A26" s="173"/>
      <c r="B26" s="823"/>
      <c r="C26" s="408"/>
      <c r="D26" s="547" t="s">
        <v>837</v>
      </c>
      <c r="E26" s="548" t="s">
        <v>1292</v>
      </c>
      <c r="F26" s="549" t="s">
        <v>77</v>
      </c>
      <c r="G26" s="398" t="s">
        <v>670</v>
      </c>
      <c r="H26" s="369" t="s">
        <v>1303</v>
      </c>
      <c r="I26" s="549" t="s">
        <v>77</v>
      </c>
      <c r="J26" s="180"/>
    </row>
    <row r="27" spans="1:10">
      <c r="A27" s="173" t="s">
        <v>77</v>
      </c>
      <c r="B27" s="823"/>
      <c r="C27" s="408"/>
      <c r="D27" s="547" t="s">
        <v>240</v>
      </c>
      <c r="E27" s="548" t="s">
        <v>1293</v>
      </c>
      <c r="F27" s="549" t="s">
        <v>77</v>
      </c>
      <c r="G27" s="398" t="s">
        <v>53</v>
      </c>
      <c r="H27" s="369" t="s">
        <v>1304</v>
      </c>
      <c r="I27" s="549" t="s">
        <v>77</v>
      </c>
      <c r="J27" s="180"/>
    </row>
    <row r="28" spans="1:10">
      <c r="A28" s="173"/>
      <c r="B28" s="823"/>
      <c r="C28" s="408"/>
      <c r="D28" s="547" t="s">
        <v>1140</v>
      </c>
      <c r="E28" s="550" t="s">
        <v>1294</v>
      </c>
      <c r="F28" s="549" t="s">
        <v>77</v>
      </c>
      <c r="G28" s="398" t="s">
        <v>47</v>
      </c>
      <c r="H28" s="369" t="s">
        <v>1275</v>
      </c>
      <c r="I28" s="549" t="s">
        <v>77</v>
      </c>
      <c r="J28" s="180"/>
    </row>
    <row r="29" spans="1:10">
      <c r="A29" s="173"/>
      <c r="B29" s="173"/>
      <c r="C29" s="180"/>
      <c r="D29" s="547" t="s">
        <v>1141</v>
      </c>
      <c r="E29" s="551" t="s">
        <v>1295</v>
      </c>
      <c r="F29" s="549" t="s">
        <v>77</v>
      </c>
      <c r="G29" s="398" t="s">
        <v>836</v>
      </c>
      <c r="H29" s="369" t="s">
        <v>1305</v>
      </c>
      <c r="I29" s="549" t="s">
        <v>77</v>
      </c>
      <c r="J29" s="180" t="s">
        <v>77</v>
      </c>
    </row>
    <row r="30" spans="1:10">
      <c r="A30" s="173"/>
      <c r="B30" s="173"/>
      <c r="C30" s="180"/>
      <c r="D30" s="547" t="s">
        <v>1142</v>
      </c>
      <c r="E30" s="548" t="s">
        <v>1296</v>
      </c>
      <c r="F30" s="549" t="s">
        <v>77</v>
      </c>
      <c r="G30" s="399" t="s">
        <v>819</v>
      </c>
      <c r="H30" s="369" t="s">
        <v>1306</v>
      </c>
      <c r="I30" s="549" t="s">
        <v>77</v>
      </c>
      <c r="J30" s="180"/>
    </row>
    <row r="31" spans="1:10">
      <c r="A31" s="173"/>
      <c r="B31" s="173"/>
      <c r="C31" s="180"/>
      <c r="D31" s="547" t="s">
        <v>838</v>
      </c>
      <c r="E31" s="548" t="s">
        <v>1297</v>
      </c>
      <c r="F31" s="549" t="s">
        <v>77</v>
      </c>
      <c r="G31" s="399" t="s">
        <v>54</v>
      </c>
      <c r="H31" s="369" t="s">
        <v>1307</v>
      </c>
      <c r="I31" s="549" t="s">
        <v>77</v>
      </c>
      <c r="J31" s="180"/>
    </row>
    <row r="32" spans="1:10">
      <c r="A32" s="173"/>
      <c r="B32" s="823"/>
      <c r="C32" s="408"/>
      <c r="D32" s="547" t="s">
        <v>45</v>
      </c>
      <c r="E32" s="548" t="s">
        <v>1298</v>
      </c>
      <c r="F32" s="549" t="s">
        <v>77</v>
      </c>
      <c r="G32" s="398" t="s">
        <v>1143</v>
      </c>
      <c r="H32" s="369" t="s">
        <v>1308</v>
      </c>
      <c r="I32" s="549" t="s">
        <v>77</v>
      </c>
      <c r="J32" s="180"/>
    </row>
    <row r="33" spans="1:10">
      <c r="A33" s="173"/>
      <c r="B33" s="823"/>
      <c r="C33" s="408"/>
      <c r="D33" s="547" t="s">
        <v>48</v>
      </c>
      <c r="E33" s="548" t="s">
        <v>1274</v>
      </c>
      <c r="F33" s="549" t="s">
        <v>77</v>
      </c>
      <c r="G33" s="398" t="s">
        <v>49</v>
      </c>
      <c r="H33" s="369" t="s">
        <v>1309</v>
      </c>
      <c r="I33" s="549" t="s">
        <v>77</v>
      </c>
      <c r="J33" s="180"/>
    </row>
    <row r="34" spans="1:10" ht="16.5" thickBot="1">
      <c r="A34" s="173"/>
      <c r="B34" s="823"/>
      <c r="C34" s="408"/>
      <c r="D34" s="552" t="s">
        <v>813</v>
      </c>
      <c r="E34" s="553" t="s">
        <v>1299</v>
      </c>
      <c r="F34" s="554" t="s">
        <v>77</v>
      </c>
      <c r="G34" s="400" t="s">
        <v>55</v>
      </c>
      <c r="H34" s="368" t="s">
        <v>1310</v>
      </c>
      <c r="I34" s="554" t="s">
        <v>77</v>
      </c>
      <c r="J34" s="180"/>
    </row>
    <row r="35" spans="1:10" ht="16.5" thickBot="1">
      <c r="A35" s="173"/>
      <c r="B35" s="823"/>
      <c r="C35" s="230"/>
      <c r="D35" s="882" t="s">
        <v>671</v>
      </c>
      <c r="E35" s="882"/>
      <c r="F35" s="882"/>
      <c r="G35" s="882"/>
      <c r="H35" s="882"/>
      <c r="I35" s="883"/>
      <c r="J35" s="180"/>
    </row>
    <row r="36" spans="1:10" ht="16.5" thickBot="1">
      <c r="A36" s="173"/>
      <c r="B36" s="823"/>
      <c r="C36" s="230"/>
      <c r="D36" s="786" t="s">
        <v>78</v>
      </c>
      <c r="E36" s="760" t="s">
        <v>114</v>
      </c>
      <c r="F36" s="761" t="s">
        <v>672</v>
      </c>
      <c r="G36" s="538" t="s">
        <v>78</v>
      </c>
      <c r="H36" s="708" t="s">
        <v>77</v>
      </c>
      <c r="I36" s="538" t="s">
        <v>114</v>
      </c>
      <c r="J36" s="180"/>
    </row>
    <row r="37" spans="1:10">
      <c r="A37" s="173"/>
      <c r="B37" s="823"/>
      <c r="C37" s="230"/>
      <c r="D37" s="787" t="s">
        <v>1144</v>
      </c>
      <c r="E37" s="771" t="s">
        <v>141</v>
      </c>
      <c r="F37" s="708"/>
      <c r="G37" s="708"/>
      <c r="H37" s="708"/>
      <c r="I37" s="209"/>
      <c r="J37" s="180"/>
    </row>
    <row r="38" spans="1:10">
      <c r="A38" s="173" t="s">
        <v>77</v>
      </c>
      <c r="B38" s="823"/>
      <c r="C38" s="230"/>
      <c r="D38" s="828" t="s">
        <v>1370</v>
      </c>
      <c r="E38" s="763"/>
      <c r="F38" s="764"/>
      <c r="G38" s="555"/>
      <c r="H38" s="765"/>
      <c r="I38" s="231" t="s">
        <v>1371</v>
      </c>
      <c r="J38" s="180"/>
    </row>
    <row r="39" spans="1:10" ht="16.5" thickBot="1">
      <c r="A39" s="173"/>
      <c r="B39" s="556"/>
      <c r="C39" s="788"/>
      <c r="D39" s="184"/>
      <c r="E39" s="184"/>
      <c r="F39" s="766"/>
      <c r="G39" s="767"/>
      <c r="H39" s="184"/>
      <c r="I39" s="768" t="s">
        <v>77</v>
      </c>
      <c r="J39" s="180"/>
    </row>
    <row r="40" spans="1:10">
      <c r="A40" s="173"/>
      <c r="B40" s="536" t="s">
        <v>673</v>
      </c>
      <c r="C40" s="233" t="s">
        <v>674</v>
      </c>
      <c r="D40" s="234"/>
      <c r="E40" s="235" t="s">
        <v>675</v>
      </c>
      <c r="F40" s="236"/>
      <c r="G40" s="762" t="s">
        <v>634</v>
      </c>
      <c r="H40" s="237"/>
      <c r="I40" s="238" t="s">
        <v>676</v>
      </c>
      <c r="J40" s="180"/>
    </row>
    <row r="41" spans="1:10" ht="16.5" thickBot="1">
      <c r="A41" s="173"/>
      <c r="B41" s="232" t="s">
        <v>677</v>
      </c>
      <c r="C41" s="233" t="s">
        <v>115</v>
      </c>
      <c r="D41" s="234"/>
      <c r="E41" s="235" t="s">
        <v>115</v>
      </c>
      <c r="F41" s="236"/>
      <c r="G41" s="702" t="s">
        <v>115</v>
      </c>
      <c r="H41" s="237"/>
      <c r="I41" s="238" t="s">
        <v>635</v>
      </c>
      <c r="J41" s="180"/>
    </row>
    <row r="42" spans="1:10">
      <c r="A42" s="173"/>
      <c r="B42" s="538" t="s">
        <v>1145</v>
      </c>
      <c r="C42" s="884">
        <v>842679.01300000004</v>
      </c>
      <c r="D42" s="885"/>
      <c r="E42" s="859">
        <v>1.22</v>
      </c>
      <c r="F42" s="860"/>
      <c r="G42" s="557">
        <v>2953924.8509999998</v>
      </c>
      <c r="H42" s="558"/>
      <c r="I42" s="769">
        <v>2888.59</v>
      </c>
      <c r="J42" s="180"/>
    </row>
    <row r="43" spans="1:10" ht="18.75">
      <c r="A43" s="173"/>
      <c r="B43" s="784" t="s">
        <v>1146</v>
      </c>
      <c r="C43" s="857">
        <v>841301.29599999997</v>
      </c>
      <c r="D43" s="858"/>
      <c r="E43" s="855">
        <v>1.93</v>
      </c>
      <c r="F43" s="856"/>
      <c r="G43" s="557">
        <v>3163071.48</v>
      </c>
      <c r="H43" s="559" t="s">
        <v>77</v>
      </c>
      <c r="I43" s="770">
        <v>3144.43</v>
      </c>
      <c r="J43" s="239"/>
    </row>
    <row r="44" spans="1:10" ht="18.75">
      <c r="A44" s="173"/>
      <c r="B44" s="784" t="s">
        <v>1147</v>
      </c>
      <c r="C44" s="857">
        <v>844930.52399999998</v>
      </c>
      <c r="D44" s="858"/>
      <c r="E44" s="855">
        <v>1.63</v>
      </c>
      <c r="F44" s="856"/>
      <c r="G44" s="557">
        <v>3136876.57</v>
      </c>
      <c r="H44" s="559"/>
      <c r="I44" s="770">
        <v>3136.38</v>
      </c>
      <c r="J44" s="239"/>
    </row>
    <row r="45" spans="1:10" ht="18.75">
      <c r="A45" s="173"/>
      <c r="B45" s="784" t="s">
        <v>1191</v>
      </c>
      <c r="C45" s="857">
        <v>846094.04099999997</v>
      </c>
      <c r="D45" s="858"/>
      <c r="E45" s="855">
        <v>1.32</v>
      </c>
      <c r="F45" s="856"/>
      <c r="G45" s="557">
        <v>3142540.8149999999</v>
      </c>
      <c r="H45" s="559"/>
      <c r="I45" s="770">
        <v>3138.26</v>
      </c>
      <c r="J45" s="239"/>
    </row>
    <row r="46" spans="1:10" s="166" customFormat="1" ht="16.5" thickBot="1">
      <c r="A46" s="194"/>
      <c r="B46" s="784" t="s">
        <v>1246</v>
      </c>
      <c r="C46" s="857">
        <v>847124.43099999998</v>
      </c>
      <c r="D46" s="858"/>
      <c r="E46" s="855">
        <v>5.28</v>
      </c>
      <c r="F46" s="856"/>
      <c r="G46" s="557">
        <v>3299611.9419999998</v>
      </c>
      <c r="H46" s="559" t="s">
        <v>77</v>
      </c>
      <c r="I46" s="770">
        <v>3218.72</v>
      </c>
      <c r="J46" s="561"/>
    </row>
    <row r="47" spans="1:10" s="166" customFormat="1" ht="16.5" thickBot="1">
      <c r="A47" s="194"/>
      <c r="B47" s="785" t="s">
        <v>1321</v>
      </c>
      <c r="C47" s="869">
        <v>847224.84499999997</v>
      </c>
      <c r="D47" s="870"/>
      <c r="E47" s="871">
        <v>3.59</v>
      </c>
      <c r="F47" s="872"/>
      <c r="G47" s="557">
        <v>3342590.1570000001</v>
      </c>
      <c r="H47" s="560"/>
      <c r="I47" s="770">
        <v>3283.63</v>
      </c>
      <c r="J47" s="561"/>
    </row>
    <row r="48" spans="1:10" ht="18" thickBot="1">
      <c r="A48" s="240" t="s">
        <v>678</v>
      </c>
      <c r="B48" s="241"/>
      <c r="C48" s="242"/>
      <c r="D48" s="242"/>
      <c r="E48" s="242"/>
      <c r="F48" s="242"/>
      <c r="G48" s="242"/>
      <c r="H48" s="242"/>
      <c r="I48" s="243"/>
      <c r="J48" s="243"/>
    </row>
    <row r="49" spans="1:7">
      <c r="A49" s="165" t="s">
        <v>77</v>
      </c>
      <c r="B49" s="165" t="s">
        <v>77</v>
      </c>
    </row>
    <row r="50" spans="1:7">
      <c r="A50" s="165" t="s">
        <v>77</v>
      </c>
      <c r="D50" s="244" t="s">
        <v>77</v>
      </c>
      <c r="E50" s="245" t="s">
        <v>77</v>
      </c>
      <c r="F50" s="245" t="s">
        <v>77</v>
      </c>
      <c r="G50" s="165" t="s">
        <v>77</v>
      </c>
    </row>
    <row r="51" spans="1:7">
      <c r="E51" s="245" t="s">
        <v>77</v>
      </c>
    </row>
    <row r="52" spans="1:7">
      <c r="A52" s="165" t="s">
        <v>77</v>
      </c>
      <c r="D52" s="245"/>
    </row>
  </sheetData>
  <mergeCells count="24">
    <mergeCell ref="C47:D47"/>
    <mergeCell ref="E47:F47"/>
    <mergeCell ref="D22:F22"/>
    <mergeCell ref="D20:I20"/>
    <mergeCell ref="B13:C13"/>
    <mergeCell ref="G22:I22"/>
    <mergeCell ref="D21:F21"/>
    <mergeCell ref="G21:I21"/>
    <mergeCell ref="D35:I35"/>
    <mergeCell ref="C46:D46"/>
    <mergeCell ref="E46:F46"/>
    <mergeCell ref="C45:D45"/>
    <mergeCell ref="E45:F45"/>
    <mergeCell ref="C42:D42"/>
    <mergeCell ref="E43:F43"/>
    <mergeCell ref="C43:D43"/>
    <mergeCell ref="E44:F44"/>
    <mergeCell ref="C44:D44"/>
    <mergeCell ref="E42:F42"/>
    <mergeCell ref="F1:J1"/>
    <mergeCell ref="G2:I2"/>
    <mergeCell ref="B12:C12"/>
    <mergeCell ref="F16:G16"/>
    <mergeCell ref="F18:G18"/>
  </mergeCells>
  <pageMargins left="0.25" right="0.2" top="2" bottom="0.75" header="0.3" footer="0.3"/>
  <pageSetup paperSize="9" scale="75" orientation="portrait" horizontalDpi="0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selection activeCell="E23" sqref="E23"/>
    </sheetView>
  </sheetViews>
  <sheetFormatPr defaultRowHeight="15.75"/>
  <cols>
    <col min="1" max="1" width="26.85546875" style="253" customWidth="1"/>
    <col min="2" max="2" width="11.7109375" style="253" customWidth="1"/>
    <col min="3" max="3" width="11.28515625" style="253" customWidth="1"/>
    <col min="4" max="4" width="15.5703125" style="253" customWidth="1"/>
    <col min="5" max="5" width="11.28515625" style="253" bestFit="1" customWidth="1"/>
    <col min="6" max="6" width="11.28515625" style="253" customWidth="1"/>
    <col min="7" max="7" width="14.7109375" style="253" customWidth="1"/>
    <col min="8" max="8" width="12.28515625" style="253" customWidth="1"/>
    <col min="9" max="9" width="13.28515625" style="253" customWidth="1"/>
    <col min="10" max="10" width="8.28515625" style="253" customWidth="1"/>
    <col min="11" max="11" width="9.5703125" style="253" customWidth="1"/>
    <col min="12" max="12" width="6.42578125" style="253" customWidth="1"/>
    <col min="13" max="16384" width="9.140625" style="253"/>
  </cols>
  <sheetData>
    <row r="1" spans="1:15" ht="16.5" thickBot="1">
      <c r="A1" s="246" t="s">
        <v>679</v>
      </c>
      <c r="B1" s="247"/>
      <c r="C1" s="247"/>
      <c r="D1" s="247"/>
      <c r="E1" s="247"/>
      <c r="F1" s="248"/>
      <c r="G1" s="249"/>
      <c r="H1" s="250"/>
      <c r="I1" s="250"/>
      <c r="J1" s="247"/>
      <c r="K1" s="251"/>
      <c r="L1" s="252"/>
      <c r="M1" s="253" t="s">
        <v>77</v>
      </c>
      <c r="N1" s="253" t="s">
        <v>77</v>
      </c>
      <c r="O1" s="253" t="s">
        <v>77</v>
      </c>
    </row>
    <row r="2" spans="1:15" ht="18" customHeight="1" thickBot="1">
      <c r="A2" s="254" t="s">
        <v>680</v>
      </c>
      <c r="B2" s="772" t="s">
        <v>681</v>
      </c>
      <c r="C2" s="255" t="s">
        <v>682</v>
      </c>
      <c r="D2" s="256" t="s">
        <v>683</v>
      </c>
      <c r="E2" s="257" t="s">
        <v>684</v>
      </c>
      <c r="F2" s="905" t="s">
        <v>685</v>
      </c>
      <c r="G2" s="906"/>
      <c r="H2" s="258" t="s">
        <v>686</v>
      </c>
      <c r="I2" s="259" t="s">
        <v>687</v>
      </c>
      <c r="J2" s="254" t="s">
        <v>688</v>
      </c>
      <c r="K2" s="260" t="s">
        <v>689</v>
      </c>
      <c r="L2" s="255"/>
      <c r="M2" s="253" t="s">
        <v>77</v>
      </c>
    </row>
    <row r="3" spans="1:15" ht="15.95" customHeight="1" thickBot="1">
      <c r="A3" s="261"/>
      <c r="B3" s="773"/>
      <c r="C3" s="707"/>
      <c r="D3" s="262" t="s">
        <v>690</v>
      </c>
      <c r="E3" s="263" t="s">
        <v>691</v>
      </c>
      <c r="F3" s="264" t="s">
        <v>681</v>
      </c>
      <c r="G3" s="813" t="s">
        <v>682</v>
      </c>
      <c r="H3" s="265" t="s">
        <v>692</v>
      </c>
      <c r="I3" s="266" t="s">
        <v>693</v>
      </c>
      <c r="J3" s="261"/>
      <c r="K3" s="780"/>
      <c r="L3" s="707"/>
    </row>
    <row r="4" spans="1:15" ht="15.95" customHeight="1">
      <c r="A4" s="822" t="s">
        <v>895</v>
      </c>
      <c r="B4" s="268" t="s">
        <v>126</v>
      </c>
      <c r="C4" s="268" t="s">
        <v>126</v>
      </c>
      <c r="D4" s="825" t="s">
        <v>1356</v>
      </c>
      <c r="E4" s="268" t="s">
        <v>126</v>
      </c>
      <c r="F4" s="268" t="s">
        <v>126</v>
      </c>
      <c r="G4" s="268" t="s">
        <v>126</v>
      </c>
      <c r="H4" s="268" t="s">
        <v>126</v>
      </c>
      <c r="I4" s="268" t="s">
        <v>1340</v>
      </c>
      <c r="J4" s="820"/>
      <c r="K4" s="820" t="s">
        <v>1357</v>
      </c>
      <c r="L4" s="821"/>
    </row>
    <row r="5" spans="1:15">
      <c r="A5" s="804" t="s">
        <v>1325</v>
      </c>
      <c r="B5" s="268" t="s">
        <v>126</v>
      </c>
      <c r="C5" s="268" t="s">
        <v>126</v>
      </c>
      <c r="D5" s="268" t="s">
        <v>126</v>
      </c>
      <c r="E5" s="268" t="s">
        <v>126</v>
      </c>
      <c r="F5" s="268" t="s">
        <v>126</v>
      </c>
      <c r="G5" s="268" t="s">
        <v>126</v>
      </c>
      <c r="H5" s="268" t="s">
        <v>126</v>
      </c>
      <c r="I5" s="268" t="s">
        <v>1326</v>
      </c>
      <c r="J5" s="270" t="s">
        <v>126</v>
      </c>
      <c r="K5" s="270" t="s">
        <v>1148</v>
      </c>
      <c r="L5" s="271"/>
    </row>
    <row r="6" spans="1:15">
      <c r="A6" s="804" t="s">
        <v>1327</v>
      </c>
      <c r="B6" s="268" t="s">
        <v>126</v>
      </c>
      <c r="C6" s="268" t="s">
        <v>126</v>
      </c>
      <c r="D6" s="268" t="s">
        <v>126</v>
      </c>
      <c r="E6" s="268" t="s">
        <v>126</v>
      </c>
      <c r="F6" s="268" t="s">
        <v>126</v>
      </c>
      <c r="G6" s="268" t="s">
        <v>126</v>
      </c>
      <c r="H6" s="268" t="s">
        <v>126</v>
      </c>
      <c r="I6" s="268" t="s">
        <v>1328</v>
      </c>
      <c r="J6" s="270" t="s">
        <v>1329</v>
      </c>
      <c r="K6" s="803" t="s">
        <v>1192</v>
      </c>
      <c r="L6" s="271"/>
    </row>
    <row r="7" spans="1:15">
      <c r="A7" s="829" t="s">
        <v>727</v>
      </c>
      <c r="B7" s="825" t="s">
        <v>1346</v>
      </c>
      <c r="C7" s="269" t="s">
        <v>1336</v>
      </c>
      <c r="D7" s="268" t="s">
        <v>126</v>
      </c>
      <c r="E7" s="268" t="s">
        <v>126</v>
      </c>
      <c r="F7" s="268" t="s">
        <v>126</v>
      </c>
      <c r="G7" s="268" t="s">
        <v>126</v>
      </c>
      <c r="H7" s="268" t="s">
        <v>126</v>
      </c>
      <c r="I7" s="268" t="s">
        <v>126</v>
      </c>
      <c r="J7" s="268" t="s">
        <v>126</v>
      </c>
      <c r="K7" s="268" t="s">
        <v>126</v>
      </c>
      <c r="L7" s="271"/>
    </row>
    <row r="8" spans="1:15">
      <c r="A8" s="829" t="s">
        <v>728</v>
      </c>
      <c r="B8" s="825" t="s">
        <v>1346</v>
      </c>
      <c r="C8" s="269" t="s">
        <v>1336</v>
      </c>
      <c r="D8" s="268" t="s">
        <v>126</v>
      </c>
      <c r="E8" s="268" t="s">
        <v>126</v>
      </c>
      <c r="F8" s="268" t="s">
        <v>126</v>
      </c>
      <c r="G8" s="268" t="s">
        <v>126</v>
      </c>
      <c r="H8" s="268" t="s">
        <v>126</v>
      </c>
      <c r="I8" s="268" t="s">
        <v>126</v>
      </c>
      <c r="J8" s="268" t="s">
        <v>126</v>
      </c>
      <c r="K8" s="268" t="s">
        <v>126</v>
      </c>
      <c r="L8" s="271"/>
    </row>
    <row r="9" spans="1:15">
      <c r="A9" s="829" t="s">
        <v>729</v>
      </c>
      <c r="B9" s="825" t="s">
        <v>1346</v>
      </c>
      <c r="C9" s="269" t="s">
        <v>1336</v>
      </c>
      <c r="D9" s="268" t="s">
        <v>126</v>
      </c>
      <c r="E9" s="268" t="s">
        <v>126</v>
      </c>
      <c r="F9" s="268" t="s">
        <v>126</v>
      </c>
      <c r="G9" s="268" t="s">
        <v>126</v>
      </c>
      <c r="H9" s="268" t="s">
        <v>126</v>
      </c>
      <c r="I9" s="268" t="s">
        <v>126</v>
      </c>
      <c r="J9" s="268" t="s">
        <v>126</v>
      </c>
      <c r="K9" s="268" t="s">
        <v>126</v>
      </c>
      <c r="L9" s="271"/>
    </row>
    <row r="10" spans="1:15">
      <c r="A10" s="804" t="s">
        <v>1330</v>
      </c>
      <c r="B10" s="401" t="s">
        <v>1331</v>
      </c>
      <c r="C10" s="269" t="s">
        <v>1328</v>
      </c>
      <c r="D10" s="805" t="s">
        <v>142</v>
      </c>
      <c r="E10" s="268" t="s">
        <v>126</v>
      </c>
      <c r="F10" s="268" t="s">
        <v>126</v>
      </c>
      <c r="G10" s="268" t="s">
        <v>126</v>
      </c>
      <c r="H10" s="268" t="s">
        <v>126</v>
      </c>
      <c r="I10" s="268" t="s">
        <v>1328</v>
      </c>
      <c r="J10" s="270" t="s">
        <v>1329</v>
      </c>
      <c r="K10" s="803" t="s">
        <v>1332</v>
      </c>
      <c r="L10" s="271"/>
    </row>
    <row r="11" spans="1:15">
      <c r="A11" s="804" t="s">
        <v>1333</v>
      </c>
      <c r="B11" s="401" t="s">
        <v>1331</v>
      </c>
      <c r="C11" s="269" t="s">
        <v>1328</v>
      </c>
      <c r="D11" s="805" t="s">
        <v>142</v>
      </c>
      <c r="E11" s="268" t="s">
        <v>126</v>
      </c>
      <c r="F11" s="268" t="s">
        <v>126</v>
      </c>
      <c r="G11" s="268" t="s">
        <v>126</v>
      </c>
      <c r="H11" s="268" t="s">
        <v>126</v>
      </c>
      <c r="I11" s="268" t="s">
        <v>1328</v>
      </c>
      <c r="J11" s="270" t="s">
        <v>1329</v>
      </c>
      <c r="K11" s="803" t="s">
        <v>1332</v>
      </c>
      <c r="L11" s="271"/>
    </row>
    <row r="12" spans="1:15">
      <c r="A12" s="804" t="s">
        <v>1334</v>
      </c>
      <c r="B12" s="401" t="s">
        <v>1335</v>
      </c>
      <c r="C12" s="269" t="s">
        <v>1336</v>
      </c>
      <c r="D12" s="805" t="s">
        <v>142</v>
      </c>
      <c r="E12" s="268" t="s">
        <v>126</v>
      </c>
      <c r="F12" s="268" t="s">
        <v>126</v>
      </c>
      <c r="G12" s="268" t="s">
        <v>126</v>
      </c>
      <c r="H12" s="268" t="s">
        <v>126</v>
      </c>
      <c r="I12" s="268" t="s">
        <v>1336</v>
      </c>
      <c r="J12" s="270" t="s">
        <v>126</v>
      </c>
      <c r="K12" s="803" t="s">
        <v>1337</v>
      </c>
      <c r="L12" s="271"/>
    </row>
    <row r="13" spans="1:15">
      <c r="A13" s="804" t="s">
        <v>1338</v>
      </c>
      <c r="B13" s="401" t="s">
        <v>1339</v>
      </c>
      <c r="C13" s="401" t="s">
        <v>1340</v>
      </c>
      <c r="D13" s="805" t="s">
        <v>340</v>
      </c>
      <c r="E13" s="268" t="s">
        <v>1341</v>
      </c>
      <c r="F13" s="806" t="s">
        <v>1342</v>
      </c>
      <c r="G13" s="268" t="s">
        <v>1331</v>
      </c>
      <c r="H13" s="268" t="s">
        <v>1335</v>
      </c>
      <c r="I13" s="268" t="s">
        <v>1340</v>
      </c>
      <c r="J13" s="270" t="s">
        <v>126</v>
      </c>
      <c r="K13" s="803" t="s">
        <v>1343</v>
      </c>
      <c r="L13" s="271"/>
    </row>
    <row r="14" spans="1:15">
      <c r="A14" s="804" t="s">
        <v>1352</v>
      </c>
      <c r="B14" s="401" t="s">
        <v>1347</v>
      </c>
      <c r="C14" s="401" t="s">
        <v>1340</v>
      </c>
      <c r="D14" s="805" t="s">
        <v>142</v>
      </c>
      <c r="E14" s="268" t="s">
        <v>126</v>
      </c>
      <c r="F14" s="268" t="s">
        <v>126</v>
      </c>
      <c r="G14" s="268" t="s">
        <v>126</v>
      </c>
      <c r="H14" s="268" t="s">
        <v>126</v>
      </c>
      <c r="I14" s="268" t="s">
        <v>1340</v>
      </c>
      <c r="J14" s="270" t="s">
        <v>126</v>
      </c>
      <c r="K14" s="803" t="s">
        <v>1343</v>
      </c>
      <c r="L14" s="271"/>
    </row>
    <row r="15" spans="1:15">
      <c r="A15" s="804" t="s">
        <v>1353</v>
      </c>
      <c r="B15" s="401" t="s">
        <v>1347</v>
      </c>
      <c r="C15" s="401" t="s">
        <v>1340</v>
      </c>
      <c r="D15" s="268" t="s">
        <v>126</v>
      </c>
      <c r="E15" s="268" t="s">
        <v>126</v>
      </c>
      <c r="F15" s="268" t="s">
        <v>126</v>
      </c>
      <c r="G15" s="268" t="s">
        <v>126</v>
      </c>
      <c r="H15" s="268" t="s">
        <v>126</v>
      </c>
      <c r="I15" s="268" t="s">
        <v>1340</v>
      </c>
      <c r="J15" s="270" t="s">
        <v>126</v>
      </c>
      <c r="K15" s="803" t="s">
        <v>1343</v>
      </c>
      <c r="L15" s="271"/>
    </row>
    <row r="16" spans="1:15">
      <c r="A16" s="804" t="s">
        <v>1354</v>
      </c>
      <c r="B16" s="401" t="s">
        <v>1347</v>
      </c>
      <c r="C16" s="401" t="s">
        <v>1340</v>
      </c>
      <c r="D16" s="268" t="s">
        <v>126</v>
      </c>
      <c r="E16" s="268" t="s">
        <v>126</v>
      </c>
      <c r="F16" s="268" t="s">
        <v>126</v>
      </c>
      <c r="G16" s="268" t="s">
        <v>126</v>
      </c>
      <c r="H16" s="268" t="s">
        <v>126</v>
      </c>
      <c r="I16" s="268" t="s">
        <v>1340</v>
      </c>
      <c r="J16" s="824">
        <v>5</v>
      </c>
      <c r="K16" s="803" t="s">
        <v>1192</v>
      </c>
      <c r="L16" s="271"/>
    </row>
    <row r="17" spans="1:12">
      <c r="A17" s="804" t="s">
        <v>1355</v>
      </c>
      <c r="B17" s="401" t="s">
        <v>1347</v>
      </c>
      <c r="C17" s="401" t="s">
        <v>1340</v>
      </c>
      <c r="D17" s="268" t="s">
        <v>126</v>
      </c>
      <c r="E17" s="268" t="s">
        <v>126</v>
      </c>
      <c r="F17" s="268" t="s">
        <v>126</v>
      </c>
      <c r="G17" s="268" t="s">
        <v>126</v>
      </c>
      <c r="H17" s="268" t="s">
        <v>126</v>
      </c>
      <c r="I17" s="268" t="s">
        <v>1340</v>
      </c>
      <c r="J17" s="824">
        <v>4</v>
      </c>
      <c r="K17" s="803" t="s">
        <v>1192</v>
      </c>
      <c r="L17" s="271"/>
    </row>
    <row r="18" spans="1:12">
      <c r="A18" s="804" t="s">
        <v>1344</v>
      </c>
      <c r="B18" s="401" t="s">
        <v>1345</v>
      </c>
      <c r="C18" s="401" t="s">
        <v>1340</v>
      </c>
      <c r="D18" s="827" t="s">
        <v>1361</v>
      </c>
      <c r="E18" s="268" t="s">
        <v>1326</v>
      </c>
      <c r="F18" s="806" t="s">
        <v>1346</v>
      </c>
      <c r="G18" s="268" t="s">
        <v>1339</v>
      </c>
      <c r="H18" s="268" t="s">
        <v>1347</v>
      </c>
      <c r="I18" s="268" t="s">
        <v>1340</v>
      </c>
      <c r="J18" s="270" t="s">
        <v>126</v>
      </c>
      <c r="K18" s="803" t="s">
        <v>1343</v>
      </c>
      <c r="L18" s="271"/>
    </row>
    <row r="19" spans="1:12">
      <c r="A19" s="804" t="s">
        <v>1358</v>
      </c>
      <c r="B19" s="826" t="s">
        <v>1359</v>
      </c>
      <c r="C19" s="269" t="s">
        <v>1360</v>
      </c>
      <c r="D19" s="805" t="s">
        <v>1356</v>
      </c>
      <c r="E19" s="268" t="s">
        <v>126</v>
      </c>
      <c r="F19" s="268" t="s">
        <v>126</v>
      </c>
      <c r="G19" s="268" t="s">
        <v>126</v>
      </c>
      <c r="H19" s="268" t="s">
        <v>126</v>
      </c>
      <c r="I19" s="268" t="s">
        <v>1362</v>
      </c>
      <c r="J19" s="270" t="s">
        <v>126</v>
      </c>
      <c r="K19" s="803" t="s">
        <v>1363</v>
      </c>
      <c r="L19" s="271"/>
    </row>
    <row r="20" spans="1:12">
      <c r="A20" s="270" t="s">
        <v>126</v>
      </c>
      <c r="B20" s="401" t="s">
        <v>126</v>
      </c>
      <c r="C20" s="269" t="s">
        <v>126</v>
      </c>
      <c r="D20" s="269" t="s">
        <v>126</v>
      </c>
      <c r="E20" s="268" t="s">
        <v>126</v>
      </c>
      <c r="F20" s="268" t="s">
        <v>126</v>
      </c>
      <c r="G20" s="268" t="s">
        <v>126</v>
      </c>
      <c r="H20" s="268" t="s">
        <v>126</v>
      </c>
      <c r="I20" s="268" t="s">
        <v>126</v>
      </c>
      <c r="J20" s="270" t="s">
        <v>126</v>
      </c>
      <c r="K20" s="270" t="s">
        <v>1148</v>
      </c>
      <c r="L20" s="271"/>
    </row>
    <row r="21" spans="1:12">
      <c r="A21" s="270" t="s">
        <v>126</v>
      </c>
      <c r="B21" s="401" t="s">
        <v>126</v>
      </c>
      <c r="C21" s="269" t="s">
        <v>126</v>
      </c>
      <c r="D21" s="269" t="s">
        <v>126</v>
      </c>
      <c r="E21" s="268" t="s">
        <v>126</v>
      </c>
      <c r="F21" s="268" t="s">
        <v>126</v>
      </c>
      <c r="G21" s="268" t="s">
        <v>126</v>
      </c>
      <c r="H21" s="268" t="s">
        <v>126</v>
      </c>
      <c r="I21" s="268" t="s">
        <v>126</v>
      </c>
      <c r="J21" s="270" t="s">
        <v>126</v>
      </c>
      <c r="K21" s="270" t="s">
        <v>1148</v>
      </c>
      <c r="L21" s="271"/>
    </row>
    <row r="22" spans="1:12">
      <c r="A22" s="270" t="s">
        <v>126</v>
      </c>
      <c r="B22" s="401" t="s">
        <v>126</v>
      </c>
      <c r="C22" s="269" t="s">
        <v>126</v>
      </c>
      <c r="D22" s="269" t="s">
        <v>126</v>
      </c>
      <c r="E22" s="268" t="s">
        <v>126</v>
      </c>
      <c r="F22" s="268" t="s">
        <v>126</v>
      </c>
      <c r="G22" s="268" t="s">
        <v>126</v>
      </c>
      <c r="H22" s="268" t="s">
        <v>126</v>
      </c>
      <c r="I22" s="268" t="s">
        <v>126</v>
      </c>
      <c r="J22" s="270" t="s">
        <v>126</v>
      </c>
      <c r="K22" s="270" t="s">
        <v>1148</v>
      </c>
      <c r="L22" s="271"/>
    </row>
    <row r="23" spans="1:12">
      <c r="A23" s="270" t="s">
        <v>126</v>
      </c>
      <c r="B23" s="401" t="s">
        <v>126</v>
      </c>
      <c r="C23" s="269" t="s">
        <v>126</v>
      </c>
      <c r="D23" s="269" t="s">
        <v>126</v>
      </c>
      <c r="E23" s="268" t="s">
        <v>126</v>
      </c>
      <c r="F23" s="268" t="s">
        <v>126</v>
      </c>
      <c r="G23" s="268" t="s">
        <v>126</v>
      </c>
      <c r="H23" s="268" t="s">
        <v>126</v>
      </c>
      <c r="I23" s="268" t="s">
        <v>126</v>
      </c>
      <c r="J23" s="270" t="s">
        <v>126</v>
      </c>
      <c r="K23" s="270" t="s">
        <v>1148</v>
      </c>
      <c r="L23" s="271"/>
    </row>
    <row r="24" spans="1:12">
      <c r="A24" s="270" t="s">
        <v>126</v>
      </c>
      <c r="B24" s="401" t="s">
        <v>126</v>
      </c>
      <c r="C24" s="269" t="s">
        <v>126</v>
      </c>
      <c r="D24" s="269" t="s">
        <v>126</v>
      </c>
      <c r="E24" s="268" t="s">
        <v>126</v>
      </c>
      <c r="F24" s="268" t="s">
        <v>126</v>
      </c>
      <c r="G24" s="268" t="s">
        <v>126</v>
      </c>
      <c r="H24" s="268" t="s">
        <v>126</v>
      </c>
      <c r="I24" s="268" t="s">
        <v>126</v>
      </c>
      <c r="J24" s="270" t="s">
        <v>126</v>
      </c>
      <c r="K24" s="270" t="s">
        <v>1148</v>
      </c>
      <c r="L24" s="271"/>
    </row>
    <row r="25" spans="1:12">
      <c r="A25" s="270" t="s">
        <v>126</v>
      </c>
      <c r="B25" s="401" t="s">
        <v>126</v>
      </c>
      <c r="C25" s="269" t="s">
        <v>126</v>
      </c>
      <c r="D25" s="269" t="s">
        <v>126</v>
      </c>
      <c r="E25" s="268" t="s">
        <v>126</v>
      </c>
      <c r="F25" s="268" t="s">
        <v>126</v>
      </c>
      <c r="G25" s="268" t="s">
        <v>126</v>
      </c>
      <c r="H25" s="268" t="s">
        <v>126</v>
      </c>
      <c r="I25" s="268" t="s">
        <v>126</v>
      </c>
      <c r="J25" s="270" t="s">
        <v>126</v>
      </c>
      <c r="K25" s="270" t="s">
        <v>1148</v>
      </c>
      <c r="L25" s="271"/>
    </row>
    <row r="26" spans="1:12">
      <c r="A26" s="270" t="s">
        <v>126</v>
      </c>
      <c r="B26" s="401" t="s">
        <v>126</v>
      </c>
      <c r="C26" s="269" t="s">
        <v>126</v>
      </c>
      <c r="D26" s="269" t="s">
        <v>126</v>
      </c>
      <c r="E26" s="268" t="s">
        <v>126</v>
      </c>
      <c r="F26" s="268" t="s">
        <v>126</v>
      </c>
      <c r="G26" s="268" t="s">
        <v>126</v>
      </c>
      <c r="H26" s="268" t="s">
        <v>126</v>
      </c>
      <c r="I26" s="268" t="s">
        <v>126</v>
      </c>
      <c r="J26" s="270" t="s">
        <v>126</v>
      </c>
      <c r="K26" s="270" t="s">
        <v>1148</v>
      </c>
      <c r="L26" s="271"/>
    </row>
    <row r="27" spans="1:12">
      <c r="A27" s="270" t="s">
        <v>126</v>
      </c>
      <c r="B27" s="401" t="s">
        <v>126</v>
      </c>
      <c r="C27" s="269" t="s">
        <v>126</v>
      </c>
      <c r="D27" s="269" t="s">
        <v>126</v>
      </c>
      <c r="E27" s="268" t="s">
        <v>126</v>
      </c>
      <c r="F27" s="268" t="s">
        <v>126</v>
      </c>
      <c r="G27" s="268" t="s">
        <v>126</v>
      </c>
      <c r="H27" s="268" t="s">
        <v>126</v>
      </c>
      <c r="I27" s="268" t="s">
        <v>126</v>
      </c>
      <c r="J27" s="270" t="s">
        <v>126</v>
      </c>
      <c r="K27" s="270" t="s">
        <v>1148</v>
      </c>
      <c r="L27" s="271"/>
    </row>
    <row r="28" spans="1:12">
      <c r="A28" s="270" t="s">
        <v>126</v>
      </c>
      <c r="B28" s="401" t="s">
        <v>126</v>
      </c>
      <c r="C28" s="269" t="s">
        <v>126</v>
      </c>
      <c r="D28" s="269" t="s">
        <v>126</v>
      </c>
      <c r="E28" s="268" t="s">
        <v>126</v>
      </c>
      <c r="F28" s="268" t="s">
        <v>126</v>
      </c>
      <c r="G28" s="268" t="s">
        <v>126</v>
      </c>
      <c r="H28" s="268" t="s">
        <v>126</v>
      </c>
      <c r="I28" s="268" t="s">
        <v>126</v>
      </c>
      <c r="J28" s="270" t="s">
        <v>126</v>
      </c>
      <c r="K28" s="270" t="s">
        <v>1148</v>
      </c>
      <c r="L28" s="271"/>
    </row>
    <row r="29" spans="1:12">
      <c r="A29" s="270" t="s">
        <v>126</v>
      </c>
      <c r="B29" s="401" t="s">
        <v>126</v>
      </c>
      <c r="C29" s="269" t="s">
        <v>126</v>
      </c>
      <c r="D29" s="269" t="s">
        <v>126</v>
      </c>
      <c r="E29" s="268" t="s">
        <v>126</v>
      </c>
      <c r="F29" s="268" t="s">
        <v>126</v>
      </c>
      <c r="G29" s="268" t="s">
        <v>126</v>
      </c>
      <c r="H29" s="268" t="s">
        <v>126</v>
      </c>
      <c r="I29" s="268" t="s">
        <v>126</v>
      </c>
      <c r="J29" s="270" t="s">
        <v>126</v>
      </c>
      <c r="K29" s="270" t="s">
        <v>1148</v>
      </c>
      <c r="L29" s="271"/>
    </row>
    <row r="30" spans="1:12" ht="16.5" thickBot="1">
      <c r="A30" s="270" t="s">
        <v>126</v>
      </c>
      <c r="B30" s="563" t="s">
        <v>126</v>
      </c>
      <c r="C30" s="564" t="s">
        <v>126</v>
      </c>
      <c r="D30" s="269" t="s">
        <v>126</v>
      </c>
      <c r="E30" s="268" t="s">
        <v>126</v>
      </c>
      <c r="F30" s="268" t="s">
        <v>126</v>
      </c>
      <c r="G30" s="268" t="s">
        <v>126</v>
      </c>
      <c r="H30" s="268" t="s">
        <v>126</v>
      </c>
      <c r="I30" s="268" t="s">
        <v>126</v>
      </c>
      <c r="J30" s="270" t="s">
        <v>126</v>
      </c>
      <c r="K30" s="703" t="s">
        <v>1148</v>
      </c>
      <c r="L30" s="272"/>
    </row>
    <row r="31" spans="1:12">
      <c r="A31" s="907" t="s">
        <v>694</v>
      </c>
      <c r="B31" s="908"/>
      <c r="C31" s="274"/>
      <c r="D31" s="273"/>
      <c r="E31" s="273"/>
      <c r="F31" s="565"/>
      <c r="G31" s="909"/>
      <c r="H31" s="909"/>
      <c r="I31" s="909"/>
      <c r="J31" s="909"/>
      <c r="K31" s="910"/>
      <c r="L31" s="275"/>
    </row>
    <row r="32" spans="1:12" ht="16.5" thickBot="1">
      <c r="A32" s="778"/>
      <c r="B32" s="274"/>
      <c r="C32" s="274"/>
      <c r="D32" s="274"/>
      <c r="E32" s="278"/>
      <c r="F32" s="566"/>
      <c r="G32" s="911" t="s">
        <v>695</v>
      </c>
      <c r="H32" s="911"/>
      <c r="I32" s="911"/>
      <c r="J32" s="911"/>
      <c r="K32" s="911"/>
      <c r="L32" s="276"/>
    </row>
    <row r="33" spans="1:13" ht="16.5" thickBot="1">
      <c r="A33" s="777"/>
      <c r="B33" s="567"/>
      <c r="C33" s="567"/>
      <c r="D33" s="567"/>
      <c r="E33" s="567"/>
      <c r="F33" s="271"/>
      <c r="G33" s="816" t="s">
        <v>179</v>
      </c>
      <c r="H33" s="277" t="s">
        <v>696</v>
      </c>
      <c r="I33" s="912" t="s">
        <v>695</v>
      </c>
      <c r="J33" s="913"/>
      <c r="K33" s="912" t="s">
        <v>697</v>
      </c>
      <c r="L33" s="913"/>
    </row>
    <row r="34" spans="1:13" ht="16.5" thickBot="1">
      <c r="A34" s="776"/>
      <c r="B34" s="274"/>
      <c r="C34" s="274"/>
      <c r="D34" s="274"/>
      <c r="E34" s="278"/>
      <c r="F34" s="566"/>
      <c r="G34" s="568" t="s">
        <v>77</v>
      </c>
      <c r="H34" s="279" t="s">
        <v>698</v>
      </c>
      <c r="I34" s="280" t="s">
        <v>699</v>
      </c>
      <c r="J34" s="280" t="s">
        <v>700</v>
      </c>
      <c r="K34" s="280" t="s">
        <v>701</v>
      </c>
      <c r="L34" s="280" t="s">
        <v>702</v>
      </c>
    </row>
    <row r="35" spans="1:13" ht="16.5" thickBot="1">
      <c r="A35" s="569"/>
      <c r="B35" s="570"/>
      <c r="C35" s="570"/>
      <c r="D35" s="570"/>
      <c r="E35" s="570"/>
      <c r="F35" s="272"/>
      <c r="G35" s="566"/>
      <c r="H35" s="282"/>
      <c r="I35" s="283"/>
      <c r="J35" s="571"/>
      <c r="K35" s="284"/>
      <c r="L35" s="275"/>
      <c r="M35" s="253" t="s">
        <v>77</v>
      </c>
    </row>
    <row r="36" spans="1:13" ht="16.5" thickBot="1">
      <c r="A36" s="285" t="s">
        <v>703</v>
      </c>
      <c r="B36" s="286"/>
      <c r="C36" s="286"/>
      <c r="D36" s="287"/>
      <c r="E36" s="288" t="s">
        <v>77</v>
      </c>
      <c r="F36" s="289"/>
      <c r="G36" s="281"/>
      <c r="H36" s="290"/>
      <c r="I36" s="291"/>
      <c r="J36" s="281"/>
      <c r="K36" s="292"/>
      <c r="L36" s="275"/>
    </row>
    <row r="37" spans="1:13" ht="16.5" thickBot="1">
      <c r="A37" s="409" t="s">
        <v>179</v>
      </c>
      <c r="B37" s="409" t="s">
        <v>704</v>
      </c>
      <c r="C37" s="409" t="s">
        <v>705</v>
      </c>
      <c r="D37" s="409" t="s">
        <v>706</v>
      </c>
      <c r="E37" s="293" t="s">
        <v>707</v>
      </c>
      <c r="F37" s="409" t="s">
        <v>672</v>
      </c>
      <c r="G37" s="294"/>
      <c r="H37" s="295"/>
      <c r="I37" s="296"/>
      <c r="J37" s="297"/>
      <c r="K37" s="298"/>
      <c r="L37" s="299"/>
    </row>
    <row r="38" spans="1:13" ht="16.5" thickBot="1">
      <c r="A38" s="300"/>
      <c r="B38" s="301" t="s">
        <v>708</v>
      </c>
      <c r="C38" s="300" t="s">
        <v>709</v>
      </c>
      <c r="D38" s="300" t="s">
        <v>710</v>
      </c>
      <c r="E38" s="302" t="s">
        <v>681</v>
      </c>
      <c r="F38" s="300"/>
      <c r="G38" s="303"/>
      <c r="H38" s="304"/>
      <c r="I38" s="305"/>
      <c r="J38" s="305"/>
      <c r="K38" s="305"/>
      <c r="L38" s="306"/>
    </row>
    <row r="39" spans="1:13" ht="16.5" thickBot="1">
      <c r="A39" s="809"/>
      <c r="B39" s="307"/>
      <c r="C39" s="572"/>
      <c r="D39" s="307"/>
      <c r="E39" s="307"/>
      <c r="F39" s="402" t="s">
        <v>126</v>
      </c>
      <c r="G39" s="307"/>
      <c r="H39" s="295"/>
      <c r="I39" s="308"/>
      <c r="J39" s="308"/>
      <c r="K39" s="309"/>
      <c r="L39" s="573"/>
    </row>
    <row r="40" spans="1:13" ht="16.5" thickBot="1">
      <c r="A40" s="809"/>
      <c r="B40" s="267"/>
      <c r="C40" s="379"/>
      <c r="D40" s="267"/>
      <c r="E40" s="267"/>
      <c r="F40" s="378" t="s">
        <v>126</v>
      </c>
      <c r="G40" s="897" t="s">
        <v>711</v>
      </c>
      <c r="H40" s="898"/>
      <c r="I40" s="899"/>
      <c r="J40" s="899"/>
      <c r="K40" s="899"/>
      <c r="L40" s="900"/>
    </row>
    <row r="41" spans="1:13" ht="16.5" thickBot="1">
      <c r="A41" s="809"/>
      <c r="B41" s="267"/>
      <c r="C41" s="379"/>
      <c r="D41" s="267"/>
      <c r="E41" s="382"/>
      <c r="F41" s="811"/>
      <c r="G41" s="574" t="s">
        <v>77</v>
      </c>
      <c r="H41" s="575" t="s">
        <v>680</v>
      </c>
      <c r="I41" s="576"/>
      <c r="J41" s="577" t="s">
        <v>712</v>
      </c>
      <c r="K41" s="575" t="s">
        <v>713</v>
      </c>
      <c r="L41" s="578"/>
    </row>
    <row r="42" spans="1:13" ht="16.5" thickBot="1">
      <c r="A42" s="892" t="s">
        <v>714</v>
      </c>
      <c r="B42" s="893"/>
      <c r="C42" s="893"/>
      <c r="D42" s="893"/>
      <c r="E42" s="310" t="s">
        <v>715</v>
      </c>
      <c r="F42" s="250"/>
      <c r="G42" s="311"/>
      <c r="H42" s="339" t="s">
        <v>126</v>
      </c>
      <c r="I42" s="579"/>
      <c r="J42" s="580" t="s">
        <v>126</v>
      </c>
      <c r="K42" s="339" t="s">
        <v>126</v>
      </c>
      <c r="L42" s="579"/>
    </row>
    <row r="43" spans="1:13" ht="16.5" thickBot="1">
      <c r="A43" s="315" t="s">
        <v>680</v>
      </c>
      <c r="B43" s="316" t="s">
        <v>716</v>
      </c>
      <c r="C43" s="317" t="s">
        <v>717</v>
      </c>
      <c r="D43" s="812" t="s">
        <v>682</v>
      </c>
      <c r="E43" s="318" t="s">
        <v>718</v>
      </c>
      <c r="F43" s="319"/>
      <c r="G43" s="315" t="s">
        <v>719</v>
      </c>
      <c r="H43" s="312" t="s">
        <v>126</v>
      </c>
      <c r="I43" s="313"/>
      <c r="J43" s="314" t="s">
        <v>126</v>
      </c>
      <c r="K43" s="901" t="s">
        <v>126</v>
      </c>
      <c r="L43" s="902"/>
    </row>
    <row r="44" spans="1:13" ht="16.5" thickBot="1">
      <c r="A44" s="320"/>
      <c r="B44" s="321" t="s">
        <v>720</v>
      </c>
      <c r="C44" s="322"/>
      <c r="D44" s="815"/>
      <c r="E44" s="809"/>
      <c r="F44" s="562"/>
      <c r="G44" s="254"/>
      <c r="H44" s="330" t="s">
        <v>126</v>
      </c>
      <c r="I44" s="313"/>
      <c r="J44" s="314" t="s">
        <v>126</v>
      </c>
      <c r="K44" s="312" t="s">
        <v>126</v>
      </c>
      <c r="L44" s="313"/>
    </row>
    <row r="45" spans="1:13" ht="16.5" thickBot="1">
      <c r="A45" s="705"/>
      <c r="B45" s="706"/>
      <c r="C45" s="324"/>
      <c r="D45" s="323"/>
      <c r="E45" s="809"/>
      <c r="F45" s="810"/>
      <c r="G45" s="254"/>
      <c r="H45" s="581" t="s">
        <v>126</v>
      </c>
      <c r="I45" s="325"/>
      <c r="J45" s="249" t="s">
        <v>721</v>
      </c>
      <c r="K45" s="249"/>
      <c r="L45" s="252"/>
    </row>
    <row r="46" spans="1:13" ht="16.5" thickBot="1">
      <c r="A46" s="326"/>
      <c r="B46" s="324"/>
      <c r="C46" s="324"/>
      <c r="D46" s="323"/>
      <c r="E46" s="890"/>
      <c r="F46" s="891"/>
      <c r="G46" s="307"/>
      <c r="H46" s="903" t="s">
        <v>680</v>
      </c>
      <c r="I46" s="903"/>
      <c r="J46" s="904"/>
      <c r="K46" s="327" t="s">
        <v>722</v>
      </c>
      <c r="L46" s="328"/>
    </row>
    <row r="47" spans="1:13" ht="16.5" thickBot="1">
      <c r="A47" s="329" t="s">
        <v>697</v>
      </c>
      <c r="B47" s="324"/>
      <c r="C47" s="324"/>
      <c r="D47" s="811"/>
      <c r="E47" s="890"/>
      <c r="F47" s="891"/>
      <c r="G47" s="811"/>
      <c r="H47" s="817" t="s">
        <v>841</v>
      </c>
      <c r="I47" s="582"/>
      <c r="J47" s="583"/>
      <c r="K47" s="895" t="s">
        <v>842</v>
      </c>
      <c r="L47" s="896"/>
    </row>
    <row r="48" spans="1:13">
      <c r="A48" s="281"/>
      <c r="B48" s="324"/>
      <c r="C48" s="324"/>
      <c r="D48" s="323"/>
      <c r="E48" s="809"/>
      <c r="F48" s="810"/>
      <c r="G48" s="811"/>
      <c r="H48" s="818" t="s">
        <v>843</v>
      </c>
      <c r="I48" s="403"/>
      <c r="J48" s="584"/>
      <c r="K48" s="888" t="s">
        <v>842</v>
      </c>
      <c r="L48" s="889"/>
    </row>
    <row r="49" spans="1:12">
      <c r="A49" s="281"/>
      <c r="B49" s="324"/>
      <c r="C49" s="324"/>
      <c r="D49" s="323"/>
      <c r="E49" s="809"/>
      <c r="F49" s="810"/>
      <c r="G49" s="378"/>
      <c r="H49" s="818" t="s">
        <v>844</v>
      </c>
      <c r="I49" s="403"/>
      <c r="J49" s="584"/>
      <c r="K49" s="888" t="s">
        <v>842</v>
      </c>
      <c r="L49" s="889"/>
    </row>
    <row r="50" spans="1:12" ht="16.5" thickBot="1">
      <c r="A50" s="281"/>
      <c r="B50" s="324"/>
      <c r="C50" s="324"/>
      <c r="D50" s="323"/>
      <c r="E50" s="809"/>
      <c r="F50" s="810"/>
      <c r="G50" s="378"/>
      <c r="H50" s="818" t="s">
        <v>845</v>
      </c>
      <c r="I50" s="403"/>
      <c r="J50" s="584"/>
      <c r="K50" s="888" t="s">
        <v>842</v>
      </c>
      <c r="L50" s="889"/>
    </row>
    <row r="51" spans="1:12" ht="16.5" thickBot="1">
      <c r="A51" s="892" t="s">
        <v>723</v>
      </c>
      <c r="B51" s="893"/>
      <c r="C51" s="893"/>
      <c r="D51" s="893"/>
      <c r="E51" s="809"/>
      <c r="F51" s="810"/>
      <c r="G51" s="378"/>
      <c r="H51" s="818" t="s">
        <v>846</v>
      </c>
      <c r="I51" s="403"/>
      <c r="J51" s="584"/>
      <c r="K51" s="888" t="s">
        <v>842</v>
      </c>
      <c r="L51" s="889"/>
    </row>
    <row r="52" spans="1:12" ht="16.5" thickBot="1">
      <c r="A52" s="307"/>
      <c r="B52" s="331"/>
      <c r="C52" s="332"/>
      <c r="D52" s="380"/>
      <c r="E52" s="890"/>
      <c r="F52" s="894"/>
      <c r="G52" s="378"/>
      <c r="H52" s="818" t="s">
        <v>847</v>
      </c>
      <c r="I52" s="403"/>
      <c r="J52" s="584"/>
      <c r="K52" s="888" t="s">
        <v>842</v>
      </c>
      <c r="L52" s="889"/>
    </row>
    <row r="53" spans="1:12">
      <c r="A53" s="284" t="s">
        <v>77</v>
      </c>
      <c r="B53" s="334" t="s">
        <v>724</v>
      </c>
      <c r="C53" s="335" t="s">
        <v>114</v>
      </c>
      <c r="D53" s="336" t="s">
        <v>725</v>
      </c>
      <c r="E53" s="809"/>
      <c r="F53" s="810"/>
      <c r="G53" s="811"/>
      <c r="H53" s="818" t="s">
        <v>848</v>
      </c>
      <c r="I53" s="403"/>
      <c r="J53" s="584"/>
      <c r="K53" s="888" t="s">
        <v>842</v>
      </c>
      <c r="L53" s="889"/>
    </row>
    <row r="54" spans="1:12" ht="16.5" thickBot="1">
      <c r="A54" s="307"/>
      <c r="B54" s="337"/>
      <c r="C54" s="338"/>
      <c r="D54" s="336" t="s">
        <v>726</v>
      </c>
      <c r="E54" s="809"/>
      <c r="F54" s="810"/>
      <c r="G54" s="378"/>
      <c r="H54" s="818" t="s">
        <v>849</v>
      </c>
      <c r="I54" s="403"/>
      <c r="J54" s="584"/>
      <c r="K54" s="888" t="s">
        <v>842</v>
      </c>
      <c r="L54" s="889"/>
    </row>
    <row r="55" spans="1:12">
      <c r="A55" s="333" t="s">
        <v>727</v>
      </c>
      <c r="B55" s="339">
        <v>1</v>
      </c>
      <c r="C55" s="339">
        <v>100</v>
      </c>
      <c r="D55" s="284">
        <v>100.80710000000001</v>
      </c>
      <c r="E55" s="890"/>
      <c r="F55" s="891"/>
      <c r="G55" s="378"/>
      <c r="H55" s="818" t="s">
        <v>1149</v>
      </c>
      <c r="I55" s="403"/>
      <c r="J55" s="584"/>
      <c r="K55" s="888" t="s">
        <v>1150</v>
      </c>
      <c r="L55" s="889"/>
    </row>
    <row r="56" spans="1:12">
      <c r="A56" s="333" t="s">
        <v>728</v>
      </c>
      <c r="B56" s="383">
        <v>1</v>
      </c>
      <c r="C56" s="383">
        <v>100</v>
      </c>
      <c r="D56" s="292">
        <v>10000</v>
      </c>
      <c r="E56" s="809"/>
      <c r="F56" s="379"/>
      <c r="G56" s="378"/>
      <c r="H56" s="818" t="s">
        <v>850</v>
      </c>
      <c r="I56" s="403"/>
      <c r="J56" s="585"/>
      <c r="K56" s="888" t="s">
        <v>851</v>
      </c>
      <c r="L56" s="889"/>
    </row>
    <row r="57" spans="1:12">
      <c r="A57" s="333" t="s">
        <v>729</v>
      </c>
      <c r="B57" s="383">
        <v>1</v>
      </c>
      <c r="C57" s="383">
        <v>100</v>
      </c>
      <c r="D57" s="292">
        <v>10000</v>
      </c>
      <c r="E57" s="809"/>
      <c r="F57" s="379"/>
      <c r="G57" s="378"/>
      <c r="H57" s="818" t="s">
        <v>852</v>
      </c>
      <c r="I57" s="403"/>
      <c r="J57" s="585"/>
      <c r="K57" s="888" t="s">
        <v>851</v>
      </c>
      <c r="L57" s="889"/>
    </row>
    <row r="58" spans="1:12">
      <c r="A58" s="333" t="s">
        <v>730</v>
      </c>
      <c r="B58" s="383" t="s">
        <v>731</v>
      </c>
      <c r="C58" s="383" t="s">
        <v>732</v>
      </c>
      <c r="D58" s="292">
        <v>1000</v>
      </c>
      <c r="E58" s="809"/>
      <c r="F58" s="379"/>
      <c r="G58" s="378"/>
      <c r="H58" s="818" t="s">
        <v>853</v>
      </c>
      <c r="I58" s="403"/>
      <c r="J58" s="585"/>
      <c r="K58" s="888" t="s">
        <v>851</v>
      </c>
      <c r="L58" s="889"/>
    </row>
    <row r="59" spans="1:12">
      <c r="A59" s="333"/>
      <c r="B59" s="383"/>
      <c r="C59" s="383"/>
      <c r="D59" s="292"/>
      <c r="E59" s="586"/>
      <c r="F59" s="567"/>
      <c r="G59" s="378"/>
      <c r="H59" s="818" t="s">
        <v>854</v>
      </c>
      <c r="I59" s="403"/>
      <c r="J59" s="585"/>
      <c r="K59" s="888" t="s">
        <v>851</v>
      </c>
      <c r="L59" s="889"/>
    </row>
    <row r="60" spans="1:12">
      <c r="A60" s="333"/>
      <c r="B60" s="383"/>
      <c r="C60" s="383"/>
      <c r="D60" s="292"/>
      <c r="E60" s="586"/>
      <c r="F60" s="567"/>
      <c r="G60" s="378"/>
      <c r="H60" s="818" t="s">
        <v>855</v>
      </c>
      <c r="I60" s="403"/>
      <c r="J60" s="585"/>
      <c r="K60" s="888" t="s">
        <v>851</v>
      </c>
      <c r="L60" s="889"/>
    </row>
    <row r="61" spans="1:12">
      <c r="A61" s="333"/>
      <c r="B61" s="383"/>
      <c r="C61" s="383"/>
      <c r="D61" s="292"/>
      <c r="E61" s="586"/>
      <c r="F61" s="567"/>
      <c r="G61" s="378"/>
      <c r="H61" s="818" t="s">
        <v>856</v>
      </c>
      <c r="I61" s="403"/>
      <c r="J61" s="585"/>
      <c r="K61" s="888" t="s">
        <v>840</v>
      </c>
      <c r="L61" s="889"/>
    </row>
    <row r="62" spans="1:12">
      <c r="A62" s="333"/>
      <c r="B62" s="383"/>
      <c r="C62" s="383"/>
      <c r="D62" s="292"/>
      <c r="E62" s="586"/>
      <c r="F62" s="567"/>
      <c r="G62" s="378"/>
      <c r="H62" s="818" t="s">
        <v>1151</v>
      </c>
      <c r="I62" s="403"/>
      <c r="J62" s="585"/>
      <c r="K62" s="888" t="s">
        <v>1152</v>
      </c>
      <c r="L62" s="889"/>
    </row>
    <row r="63" spans="1:12">
      <c r="A63" s="333"/>
      <c r="B63" s="383"/>
      <c r="C63" s="383"/>
      <c r="D63" s="292"/>
      <c r="E63" s="586"/>
      <c r="F63" s="567"/>
      <c r="G63" s="378"/>
      <c r="H63" s="818" t="s">
        <v>1153</v>
      </c>
      <c r="I63" s="403"/>
      <c r="J63" s="585"/>
      <c r="K63" s="888" t="s">
        <v>1154</v>
      </c>
      <c r="L63" s="889"/>
    </row>
    <row r="64" spans="1:12">
      <c r="A64" s="333"/>
      <c r="B64" s="383"/>
      <c r="C64" s="383"/>
      <c r="D64" s="292"/>
      <c r="E64" s="586"/>
      <c r="F64" s="567"/>
      <c r="G64" s="378"/>
      <c r="H64" s="818" t="s">
        <v>1155</v>
      </c>
      <c r="I64" s="403"/>
      <c r="J64" s="585"/>
      <c r="K64" s="888" t="s">
        <v>1154</v>
      </c>
      <c r="L64" s="889"/>
    </row>
    <row r="65" spans="1:12">
      <c r="A65" s="333"/>
      <c r="B65" s="383"/>
      <c r="C65" s="383"/>
      <c r="D65" s="292"/>
      <c r="E65" s="809"/>
      <c r="F65" s="379"/>
      <c r="G65" s="378"/>
      <c r="H65" s="818" t="s">
        <v>1156</v>
      </c>
      <c r="I65" s="403"/>
      <c r="J65" s="585"/>
      <c r="K65" s="888" t="s">
        <v>1154</v>
      </c>
      <c r="L65" s="889"/>
    </row>
    <row r="66" spans="1:12">
      <c r="A66" s="333"/>
      <c r="B66" s="383"/>
      <c r="C66" s="383"/>
      <c r="D66" s="292"/>
      <c r="E66" s="809"/>
      <c r="F66" s="379"/>
      <c r="G66" s="378"/>
      <c r="H66" s="818" t="s">
        <v>1157</v>
      </c>
      <c r="I66" s="403"/>
      <c r="J66" s="585"/>
      <c r="K66" s="888" t="s">
        <v>1154</v>
      </c>
      <c r="L66" s="889"/>
    </row>
    <row r="67" spans="1:12">
      <c r="A67" s="333"/>
      <c r="B67" s="383"/>
      <c r="C67" s="383"/>
      <c r="D67" s="292"/>
      <c r="E67" s="809"/>
      <c r="F67" s="379"/>
      <c r="G67" s="378"/>
      <c r="H67" s="818" t="s">
        <v>1158</v>
      </c>
      <c r="I67" s="403"/>
      <c r="J67" s="585"/>
      <c r="K67" s="888" t="s">
        <v>1154</v>
      </c>
      <c r="L67" s="889"/>
    </row>
    <row r="68" spans="1:12">
      <c r="A68" s="333"/>
      <c r="B68" s="383"/>
      <c r="C68" s="383"/>
      <c r="D68" s="292"/>
      <c r="E68" s="809"/>
      <c r="F68" s="379"/>
      <c r="G68" s="378"/>
      <c r="H68" s="818" t="s">
        <v>1159</v>
      </c>
      <c r="I68" s="403"/>
      <c r="J68" s="585"/>
      <c r="K68" s="888" t="s">
        <v>1160</v>
      </c>
      <c r="L68" s="889"/>
    </row>
    <row r="69" spans="1:12" ht="16.5" thickBot="1">
      <c r="A69" s="340"/>
      <c r="B69" s="341"/>
      <c r="C69" s="341"/>
      <c r="D69" s="342"/>
      <c r="E69" s="404"/>
      <c r="F69" s="381"/>
      <c r="G69" s="380"/>
      <c r="H69" s="819" t="s">
        <v>1351</v>
      </c>
      <c r="I69" s="405"/>
      <c r="J69" s="587"/>
      <c r="K69" s="886" t="s">
        <v>1324</v>
      </c>
      <c r="L69" s="887"/>
    </row>
    <row r="72" spans="1:12">
      <c r="A72" s="278"/>
      <c r="B72" s="814"/>
      <c r="C72" s="814"/>
      <c r="D72" s="814"/>
      <c r="E72" s="379"/>
      <c r="F72" s="379"/>
      <c r="G72" s="379"/>
      <c r="H72" s="330"/>
      <c r="I72" s="701"/>
      <c r="J72" s="330"/>
      <c r="K72" s="330"/>
      <c r="L72" s="701"/>
    </row>
    <row r="73" spans="1:12">
      <c r="A73" s="278"/>
      <c r="B73" s="814"/>
      <c r="C73" s="814"/>
      <c r="D73" s="814"/>
      <c r="E73" s="379"/>
      <c r="F73" s="379"/>
      <c r="G73" s="379"/>
      <c r="I73" s="253" t="s">
        <v>1178</v>
      </c>
      <c r="L73" s="701"/>
    </row>
    <row r="74" spans="1:12">
      <c r="A74" s="253" t="s">
        <v>1179</v>
      </c>
      <c r="I74" s="253" t="s">
        <v>1180</v>
      </c>
    </row>
    <row r="75" spans="1:12">
      <c r="A75" s="253" t="s">
        <v>1181</v>
      </c>
      <c r="I75" s="253" t="s">
        <v>1182</v>
      </c>
    </row>
  </sheetData>
  <mergeCells count="38">
    <mergeCell ref="F2:G2"/>
    <mergeCell ref="A31:B31"/>
    <mergeCell ref="G31:K31"/>
    <mergeCell ref="G32:K32"/>
    <mergeCell ref="I33:J33"/>
    <mergeCell ref="K33:L33"/>
    <mergeCell ref="G40:L40"/>
    <mergeCell ref="A42:D42"/>
    <mergeCell ref="K43:L43"/>
    <mergeCell ref="E46:F46"/>
    <mergeCell ref="H46:J46"/>
    <mergeCell ref="E47:F47"/>
    <mergeCell ref="K47:L47"/>
    <mergeCell ref="K48:L48"/>
    <mergeCell ref="K49:L49"/>
    <mergeCell ref="K50:L50"/>
    <mergeCell ref="A51:D51"/>
    <mergeCell ref="K51:L51"/>
    <mergeCell ref="E52:F52"/>
    <mergeCell ref="K52:L52"/>
    <mergeCell ref="K53:L53"/>
    <mergeCell ref="K54:L54"/>
    <mergeCell ref="E55:F55"/>
    <mergeCell ref="K55:L55"/>
    <mergeCell ref="K56:L56"/>
    <mergeCell ref="K57:L57"/>
    <mergeCell ref="K58:L58"/>
    <mergeCell ref="K59:L59"/>
    <mergeCell ref="K60:L60"/>
    <mergeCell ref="K61:L61"/>
    <mergeCell ref="K62:L62"/>
    <mergeCell ref="K69:L69"/>
    <mergeCell ref="K68:L68"/>
    <mergeCell ref="K63:L63"/>
    <mergeCell ref="K64:L64"/>
    <mergeCell ref="K65:L65"/>
    <mergeCell ref="K66:L66"/>
    <mergeCell ref="K67:L67"/>
  </mergeCells>
  <pageMargins left="0.7" right="0.7" top="0.75" bottom="0.75" header="0.3" footer="0.3"/>
  <pageSetup paperSize="9" scale="58" orientation="portrait" horizontalDpi="0" verticalDpi="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53"/>
  <sheetViews>
    <sheetView workbookViewId="0">
      <selection activeCell="J34" sqref="J34"/>
    </sheetView>
  </sheetViews>
  <sheetFormatPr defaultRowHeight="12.75"/>
  <cols>
    <col min="1" max="1" width="9" style="588" customWidth="1"/>
    <col min="2" max="2" width="3.85546875" style="588" customWidth="1"/>
    <col min="3" max="3" width="11.85546875" style="588" customWidth="1"/>
    <col min="4" max="4" width="17" style="588" customWidth="1"/>
    <col min="5" max="5" width="2.42578125" style="588" customWidth="1"/>
    <col min="6" max="6" width="11.85546875" style="588" customWidth="1"/>
    <col min="7" max="7" width="2" style="588" customWidth="1"/>
    <col min="8" max="8" width="10.85546875" style="588" customWidth="1"/>
    <col min="9" max="9" width="2.140625" style="588" customWidth="1"/>
    <col min="10" max="10" width="12.140625" style="588" customWidth="1"/>
    <col min="11" max="11" width="0.42578125" style="588" customWidth="1"/>
    <col min="12" max="13" width="9.140625" style="588"/>
    <col min="14" max="14" width="10" style="588" bestFit="1" customWidth="1"/>
    <col min="15" max="16384" width="9.140625" style="588"/>
  </cols>
  <sheetData>
    <row r="1" spans="1:11" ht="22.5">
      <c r="A1" s="916" t="s">
        <v>1161</v>
      </c>
      <c r="B1" s="917"/>
      <c r="C1" s="917"/>
      <c r="D1" s="917"/>
      <c r="E1" s="917"/>
      <c r="F1" s="917"/>
      <c r="G1" s="917"/>
      <c r="H1" s="917"/>
      <c r="I1" s="917"/>
      <c r="J1" s="918"/>
    </row>
    <row r="2" spans="1:11">
      <c r="A2" s="589"/>
      <c r="B2" s="590"/>
      <c r="C2" s="590"/>
      <c r="D2" s="591"/>
      <c r="E2" s="591"/>
      <c r="F2" s="591"/>
      <c r="G2" s="591"/>
      <c r="H2" s="591"/>
      <c r="I2" s="591"/>
      <c r="J2" s="592"/>
      <c r="K2" s="591"/>
    </row>
    <row r="3" spans="1:11">
      <c r="A3" s="919"/>
      <c r="B3" s="590"/>
      <c r="C3" s="590"/>
      <c r="D3" s="590"/>
      <c r="E3" s="590"/>
      <c r="F3" s="593"/>
      <c r="G3" s="590"/>
      <c r="H3" s="590"/>
      <c r="I3" s="590"/>
      <c r="J3" s="594"/>
      <c r="K3" s="590"/>
    </row>
    <row r="4" spans="1:11">
      <c r="A4" s="919"/>
      <c r="B4" s="590"/>
      <c r="C4" s="590"/>
      <c r="D4" s="590"/>
      <c r="E4" s="590"/>
      <c r="F4" s="590"/>
      <c r="G4" s="590"/>
      <c r="H4" s="590"/>
      <c r="I4" s="590"/>
      <c r="J4" s="594"/>
    </row>
    <row r="5" spans="1:11">
      <c r="A5" s="589"/>
      <c r="B5" s="590"/>
      <c r="C5" s="590"/>
      <c r="D5" s="595"/>
      <c r="E5" s="596"/>
      <c r="F5" s="590"/>
      <c r="G5" s="593"/>
      <c r="H5" s="590"/>
      <c r="I5" s="590"/>
      <c r="J5" s="594"/>
    </row>
    <row r="6" spans="1:11">
      <c r="A6" s="589"/>
      <c r="B6" s="590"/>
      <c r="C6" s="590"/>
      <c r="D6" s="590"/>
      <c r="E6" s="590"/>
      <c r="F6" s="590"/>
      <c r="G6" s="590"/>
      <c r="H6" s="590"/>
      <c r="I6" s="590"/>
      <c r="J6" s="594"/>
    </row>
    <row r="7" spans="1:11">
      <c r="A7" s="589"/>
      <c r="B7" s="590"/>
      <c r="C7" s="590"/>
      <c r="D7" s="590"/>
      <c r="E7" s="590"/>
      <c r="F7" s="590"/>
      <c r="G7" s="590"/>
      <c r="H7" s="590"/>
      <c r="I7" s="590"/>
      <c r="J7" s="597"/>
    </row>
    <row r="8" spans="1:11" ht="18.75">
      <c r="A8" s="920" t="s">
        <v>1162</v>
      </c>
      <c r="B8" s="921"/>
      <c r="C8" s="921"/>
      <c r="D8" s="921"/>
      <c r="E8" s="921"/>
      <c r="F8" s="921"/>
      <c r="G8" s="921"/>
      <c r="H8" s="921"/>
      <c r="I8" s="921"/>
      <c r="J8" s="922"/>
    </row>
    <row r="9" spans="1:11">
      <c r="A9" s="598" t="str">
        <f>Summary!A5</f>
        <v>Friday January 18, 2013</v>
      </c>
      <c r="B9" s="599"/>
      <c r="C9" s="599"/>
      <c r="D9" s="599"/>
      <c r="E9" s="599"/>
      <c r="F9" s="599"/>
      <c r="G9" s="599"/>
      <c r="H9" s="599"/>
      <c r="I9" s="599"/>
      <c r="J9" s="600"/>
    </row>
    <row r="10" spans="1:11" ht="13.5" thickBot="1">
      <c r="A10" s="589"/>
      <c r="B10" s="590"/>
      <c r="C10" s="590"/>
      <c r="D10" s="590"/>
      <c r="E10" s="590"/>
      <c r="F10" s="590"/>
      <c r="G10" s="590"/>
      <c r="H10" s="590"/>
      <c r="I10" s="590"/>
      <c r="J10" s="594"/>
    </row>
    <row r="11" spans="1:11" ht="13.5" thickBot="1">
      <c r="A11" s="601" t="s">
        <v>1163</v>
      </c>
      <c r="B11" s="602"/>
      <c r="C11" s="602"/>
      <c r="D11" s="603" t="str">
        <f>IF(J20&gt;0,"Bullish","Bearish")</f>
        <v>Bullish</v>
      </c>
      <c r="E11" s="590"/>
      <c r="F11" s="590"/>
      <c r="G11" s="590"/>
      <c r="H11" s="590"/>
      <c r="I11" s="590"/>
      <c r="J11" s="594"/>
    </row>
    <row r="12" spans="1:11">
      <c r="A12" s="589"/>
      <c r="B12" s="590"/>
      <c r="C12" s="590"/>
      <c r="D12" s="590"/>
      <c r="E12" s="590"/>
      <c r="F12" s="590"/>
      <c r="G12" s="590"/>
      <c r="H12" s="590"/>
      <c r="I12" s="590"/>
      <c r="J12" s="594"/>
    </row>
    <row r="13" spans="1:11" ht="13.5" thickBot="1">
      <c r="A13" s="589"/>
      <c r="B13" s="590"/>
      <c r="C13" s="590"/>
      <c r="D13" s="590"/>
      <c r="E13" s="590"/>
      <c r="F13" s="590"/>
      <c r="G13" s="590"/>
      <c r="H13" s="590"/>
      <c r="I13" s="590"/>
      <c r="J13" s="594"/>
    </row>
    <row r="14" spans="1:11" ht="13.5" thickBot="1">
      <c r="A14" s="604" t="s">
        <v>1164</v>
      </c>
      <c r="B14" s="605"/>
      <c r="C14" s="605"/>
      <c r="D14" s="606" t="s">
        <v>1165</v>
      </c>
      <c r="E14" s="605"/>
      <c r="F14" s="606" t="s">
        <v>1166</v>
      </c>
      <c r="G14" s="607"/>
      <c r="H14" s="606" t="s">
        <v>1167</v>
      </c>
      <c r="I14" s="607"/>
      <c r="J14" s="606" t="s">
        <v>1168</v>
      </c>
    </row>
    <row r="15" spans="1:11">
      <c r="A15" s="589"/>
      <c r="B15" s="590"/>
      <c r="C15" s="590"/>
      <c r="D15" s="590"/>
      <c r="E15" s="590"/>
      <c r="F15" s="590"/>
      <c r="G15" s="590"/>
      <c r="H15" s="590"/>
      <c r="I15" s="590"/>
      <c r="J15" s="594"/>
    </row>
    <row r="16" spans="1:11" ht="13.5" thickBot="1">
      <c r="A16" s="608"/>
      <c r="B16" s="609"/>
      <c r="C16" s="609"/>
      <c r="D16" s="610">
        <f>Summary!D14</f>
        <v>141</v>
      </c>
      <c r="E16" s="611"/>
      <c r="F16" s="610">
        <f>Summary!D15</f>
        <v>124</v>
      </c>
      <c r="G16" s="611"/>
      <c r="H16" s="610">
        <f>Summary!G15</f>
        <v>-17</v>
      </c>
      <c r="I16" s="611"/>
      <c r="J16" s="612">
        <f>Summary!G14</f>
        <v>0</v>
      </c>
      <c r="K16" s="613"/>
    </row>
    <row r="17" spans="1:11">
      <c r="A17" s="589"/>
      <c r="B17" s="590"/>
      <c r="C17" s="590"/>
      <c r="D17" s="614"/>
      <c r="E17" s="614"/>
      <c r="F17" s="614"/>
      <c r="G17" s="614"/>
      <c r="H17" s="614"/>
      <c r="I17" s="614"/>
      <c r="J17" s="615"/>
    </row>
    <row r="18" spans="1:11" ht="13.5" thickBot="1">
      <c r="A18" s="589"/>
      <c r="B18" s="590"/>
      <c r="C18" s="590"/>
      <c r="D18" s="590"/>
      <c r="E18" s="590"/>
      <c r="F18" s="590"/>
      <c r="G18" s="590"/>
      <c r="H18" s="590"/>
      <c r="I18" s="590"/>
      <c r="J18" s="594"/>
    </row>
    <row r="19" spans="1:11" ht="13.5" thickBot="1">
      <c r="A19" s="604" t="s">
        <v>1169</v>
      </c>
      <c r="B19" s="605"/>
      <c r="C19" s="605"/>
      <c r="D19" s="616" t="s">
        <v>1170</v>
      </c>
      <c r="E19" s="617"/>
      <c r="F19" s="618" t="s">
        <v>79</v>
      </c>
      <c r="G19" s="607"/>
      <c r="H19" s="616" t="s">
        <v>80</v>
      </c>
      <c r="I19" s="607"/>
      <c r="J19" s="606" t="s">
        <v>1171</v>
      </c>
    </row>
    <row r="20" spans="1:11" ht="13.5" thickBot="1">
      <c r="A20" s="608"/>
      <c r="B20" s="609"/>
      <c r="C20" s="601" t="s">
        <v>1172</v>
      </c>
      <c r="D20" s="619"/>
      <c r="E20" s="620"/>
      <c r="F20" s="621">
        <f>Summary!G7</f>
        <v>3156.55</v>
      </c>
      <c r="G20" s="622" t="s">
        <v>77</v>
      </c>
      <c r="H20" s="621">
        <f>Summary!G8</f>
        <v>3199.5801466693142</v>
      </c>
      <c r="I20" s="623" t="s">
        <v>77</v>
      </c>
      <c r="J20" s="624">
        <f>H20-F20</f>
        <v>43.030146669314036</v>
      </c>
    </row>
    <row r="21" spans="1:11">
      <c r="A21" s="589"/>
      <c r="B21" s="590"/>
      <c r="C21" s="590"/>
      <c r="D21" s="590"/>
      <c r="E21" s="590"/>
      <c r="F21" s="625" t="s">
        <v>77</v>
      </c>
      <c r="G21" s="625" t="s">
        <v>77</v>
      </c>
      <c r="H21" s="625"/>
      <c r="I21" s="625"/>
      <c r="J21" s="626"/>
    </row>
    <row r="22" spans="1:11" ht="13.5" thickBot="1">
      <c r="A22" s="589"/>
      <c r="B22" s="590"/>
      <c r="C22" s="590"/>
      <c r="D22" s="590"/>
      <c r="E22" s="590"/>
      <c r="F22" s="590"/>
      <c r="G22" s="590"/>
      <c r="H22" s="590" t="s">
        <v>77</v>
      </c>
      <c r="I22" s="590"/>
      <c r="J22" s="594"/>
    </row>
    <row r="23" spans="1:11" ht="13.5" thickBot="1">
      <c r="A23" s="604" t="s">
        <v>1173</v>
      </c>
      <c r="B23" s="605"/>
      <c r="C23" s="605"/>
      <c r="D23" s="627"/>
      <c r="E23" s="627"/>
      <c r="F23" s="618" t="s">
        <v>1174</v>
      </c>
      <c r="G23" s="607"/>
      <c r="H23" s="606" t="s">
        <v>1175</v>
      </c>
      <c r="I23" s="607"/>
      <c r="J23" s="606" t="s">
        <v>1171</v>
      </c>
    </row>
    <row r="24" spans="1:11" ht="13.5" thickBot="1">
      <c r="A24" s="608"/>
      <c r="B24" s="609"/>
      <c r="C24" s="609"/>
      <c r="D24" s="628"/>
      <c r="E24" s="629">
        <v>218500</v>
      </c>
      <c r="F24" s="630">
        <f>Summary!D7</f>
        <v>54000</v>
      </c>
      <c r="G24" s="631"/>
      <c r="H24" s="630">
        <f>Summary!D8</f>
        <v>142000</v>
      </c>
      <c r="I24" s="611"/>
      <c r="J24" s="632">
        <f>H24-F24</f>
        <v>88000</v>
      </c>
    </row>
    <row r="25" spans="1:11">
      <c r="A25" s="589"/>
      <c r="B25" s="590"/>
      <c r="C25" s="590"/>
      <c r="D25" s="590"/>
      <c r="E25" s="590"/>
      <c r="F25" s="633"/>
      <c r="G25" s="614"/>
      <c r="H25" s="633"/>
      <c r="I25" s="614"/>
      <c r="J25" s="634"/>
    </row>
    <row r="26" spans="1:11" ht="13.5" thickBot="1">
      <c r="A26" s="589"/>
      <c r="B26" s="590"/>
      <c r="C26" s="590"/>
      <c r="D26" s="590"/>
      <c r="E26" s="590"/>
      <c r="F26" s="590"/>
      <c r="G26" s="590"/>
      <c r="H26" s="590"/>
      <c r="I26" s="590"/>
      <c r="J26" s="594"/>
      <c r="K26" s="635"/>
    </row>
    <row r="27" spans="1:11">
      <c r="A27" s="604" t="s">
        <v>1176</v>
      </c>
      <c r="B27" s="604"/>
      <c r="C27" s="605"/>
      <c r="D27" s="605"/>
      <c r="E27" s="605"/>
      <c r="F27" s="605"/>
      <c r="G27" s="605"/>
      <c r="H27" s="605"/>
      <c r="I27" s="605"/>
      <c r="J27" s="627"/>
    </row>
    <row r="28" spans="1:11" ht="13.5" thickBot="1">
      <c r="A28" s="589"/>
      <c r="B28" s="590"/>
      <c r="C28" s="590"/>
      <c r="D28" s="590"/>
      <c r="E28" s="590"/>
      <c r="F28" s="590"/>
      <c r="G28" s="590"/>
      <c r="H28" s="590"/>
      <c r="I28" s="590"/>
      <c r="J28" s="594"/>
    </row>
    <row r="29" spans="1:11" ht="13.5" thickBot="1">
      <c r="A29" s="589"/>
      <c r="B29" s="604"/>
      <c r="C29" s="605"/>
      <c r="D29" s="605"/>
      <c r="E29" s="605"/>
      <c r="F29" s="605"/>
      <c r="G29" s="605"/>
      <c r="H29" s="605"/>
      <c r="I29" s="627"/>
      <c r="J29" s="594"/>
    </row>
    <row r="30" spans="1:11" ht="13.5" thickBot="1">
      <c r="A30" s="589"/>
      <c r="B30" s="589"/>
      <c r="C30" s="636" t="s">
        <v>680</v>
      </c>
      <c r="D30" s="618"/>
      <c r="E30" s="590"/>
      <c r="F30" s="923" t="s">
        <v>1177</v>
      </c>
      <c r="G30" s="924"/>
      <c r="H30" s="924"/>
      <c r="I30" s="619"/>
      <c r="J30" s="594"/>
    </row>
    <row r="31" spans="1:11" ht="13.5" thickBot="1">
      <c r="A31" s="589"/>
      <c r="B31" s="589"/>
      <c r="C31" s="590"/>
      <c r="F31" s="590"/>
      <c r="G31" s="590"/>
      <c r="H31" s="590"/>
      <c r="I31" s="594"/>
      <c r="J31" s="594"/>
    </row>
    <row r="32" spans="1:11" ht="16.5" thickBot="1">
      <c r="A32" s="589"/>
      <c r="B32" s="589"/>
      <c r="C32" s="925" t="s">
        <v>1373</v>
      </c>
      <c r="D32" s="926"/>
      <c r="E32" s="637"/>
      <c r="F32" s="638">
        <v>131000</v>
      </c>
      <c r="G32" s="639"/>
      <c r="H32" s="791"/>
      <c r="I32" s="627"/>
      <c r="J32" s="594"/>
    </row>
    <row r="33" spans="1:14" ht="16.5" thickBot="1">
      <c r="A33" s="589"/>
      <c r="B33" s="589"/>
      <c r="C33" s="925" t="s">
        <v>1381</v>
      </c>
      <c r="D33" s="926"/>
      <c r="E33" s="637"/>
      <c r="F33" s="638">
        <v>5000</v>
      </c>
      <c r="G33" s="639"/>
      <c r="H33" s="791"/>
      <c r="I33" s="594"/>
      <c r="J33" s="594"/>
    </row>
    <row r="34" spans="1:14" ht="16.5" thickBot="1">
      <c r="A34" s="589" t="s">
        <v>77</v>
      </c>
      <c r="B34" s="608" t="s">
        <v>77</v>
      </c>
      <c r="C34" s="925" t="s">
        <v>1372</v>
      </c>
      <c r="D34" s="926"/>
      <c r="E34" s="637"/>
      <c r="F34" s="638">
        <v>5000</v>
      </c>
      <c r="G34" s="792">
        <v>300</v>
      </c>
      <c r="H34" s="791"/>
      <c r="I34" s="594"/>
      <c r="J34" s="594"/>
    </row>
    <row r="35" spans="1:14" ht="16.5" thickBot="1">
      <c r="A35" s="640"/>
      <c r="B35" s="790"/>
      <c r="C35" s="925" t="s">
        <v>77</v>
      </c>
      <c r="D35" s="926" t="s">
        <v>77</v>
      </c>
      <c r="E35" s="641"/>
      <c r="F35" s="638"/>
      <c r="G35" s="793"/>
      <c r="H35" s="794"/>
      <c r="I35" s="628"/>
      <c r="J35" s="594"/>
    </row>
    <row r="36" spans="1:14">
      <c r="A36" s="640"/>
      <c r="B36" s="596"/>
      <c r="C36" s="596"/>
      <c r="D36" s="641"/>
      <c r="E36" s="641"/>
      <c r="F36" s="590"/>
      <c r="G36" s="590"/>
      <c r="H36" s="590"/>
      <c r="I36" s="590"/>
      <c r="J36" s="594"/>
    </row>
    <row r="37" spans="1:14" ht="15.75">
      <c r="A37" s="642" t="s">
        <v>1379</v>
      </c>
      <c r="B37" s="590"/>
      <c r="C37" s="590"/>
      <c r="D37" s="590"/>
      <c r="E37" s="590"/>
      <c r="F37" s="590"/>
      <c r="G37" s="590"/>
      <c r="H37" s="590"/>
      <c r="I37" s="590"/>
      <c r="J37" s="594"/>
    </row>
    <row r="38" spans="1:14">
      <c r="A38" s="589"/>
      <c r="B38" s="590"/>
      <c r="C38" s="590"/>
      <c r="D38" s="590"/>
      <c r="E38" s="590"/>
      <c r="F38" s="590"/>
      <c r="G38" s="590"/>
      <c r="H38" s="590"/>
      <c r="I38" s="590"/>
      <c r="J38" s="594"/>
    </row>
    <row r="39" spans="1:14" ht="15.75">
      <c r="A39" s="642" t="s">
        <v>1380</v>
      </c>
      <c r="B39" s="590"/>
      <c r="C39" s="590"/>
      <c r="D39" s="590"/>
      <c r="E39" s="590"/>
      <c r="F39" s="643"/>
      <c r="G39" s="590"/>
      <c r="H39" s="643"/>
      <c r="I39" s="643"/>
      <c r="J39" s="644"/>
      <c r="N39" s="645"/>
    </row>
    <row r="40" spans="1:14">
      <c r="A40" s="589"/>
      <c r="B40" s="590"/>
      <c r="C40" s="590"/>
      <c r="D40" s="590"/>
      <c r="E40" s="590"/>
      <c r="F40" s="590"/>
      <c r="G40" s="590"/>
      <c r="H40" s="590"/>
      <c r="I40" s="590"/>
      <c r="J40" s="594"/>
    </row>
    <row r="41" spans="1:14">
      <c r="A41" s="646" t="s">
        <v>77</v>
      </c>
      <c r="B41" s="590"/>
      <c r="C41" s="590"/>
      <c r="D41" s="590"/>
      <c r="E41" s="590"/>
      <c r="F41" s="590"/>
      <c r="G41" s="590"/>
      <c r="H41" s="590"/>
      <c r="I41" s="590"/>
      <c r="J41" s="594"/>
    </row>
    <row r="42" spans="1:14">
      <c r="A42" s="589" t="s">
        <v>77</v>
      </c>
      <c r="B42" s="590"/>
      <c r="C42" s="590"/>
      <c r="D42" s="590"/>
      <c r="E42" s="590"/>
      <c r="F42" s="590"/>
      <c r="G42" s="590"/>
      <c r="H42" s="590"/>
      <c r="I42" s="590"/>
      <c r="J42" s="594"/>
    </row>
    <row r="43" spans="1:14" ht="15.75">
      <c r="A43" s="647"/>
      <c r="B43" s="648"/>
      <c r="C43" s="648"/>
      <c r="D43" s="648"/>
      <c r="E43" s="649"/>
      <c r="F43" s="648"/>
      <c r="G43" s="648"/>
      <c r="H43" s="648"/>
      <c r="I43" s="590"/>
      <c r="J43" s="594"/>
    </row>
    <row r="44" spans="1:14" ht="15.75">
      <c r="A44" s="650"/>
      <c r="B44" s="648"/>
      <c r="C44" s="648"/>
      <c r="D44" s="648"/>
      <c r="E44" s="649"/>
      <c r="F44" s="648"/>
      <c r="G44" s="648"/>
      <c r="H44" s="648"/>
      <c r="I44" s="590"/>
      <c r="J44" s="594"/>
    </row>
    <row r="45" spans="1:14">
      <c r="A45" s="914"/>
      <c r="B45" s="915"/>
      <c r="C45" s="915"/>
      <c r="D45" s="915"/>
      <c r="E45" s="915"/>
      <c r="F45" s="915"/>
      <c r="G45" s="915"/>
      <c r="H45" s="915"/>
      <c r="I45" s="590"/>
      <c r="J45" s="594"/>
    </row>
    <row r="46" spans="1:14">
      <c r="A46" s="915"/>
      <c r="B46" s="915"/>
      <c r="C46" s="915"/>
      <c r="D46" s="915"/>
      <c r="E46" s="915"/>
      <c r="F46" s="915"/>
      <c r="G46" s="915"/>
      <c r="H46" s="915"/>
      <c r="I46" s="590"/>
      <c r="J46" s="594"/>
    </row>
    <row r="47" spans="1:14">
      <c r="A47" s="589"/>
      <c r="B47" s="590"/>
      <c r="C47" s="590"/>
      <c r="D47" s="590"/>
      <c r="E47" s="590"/>
      <c r="F47" s="590"/>
      <c r="G47" s="590"/>
      <c r="H47" s="590"/>
      <c r="I47" s="590"/>
      <c r="J47" s="594"/>
    </row>
    <row r="48" spans="1:14" ht="13.5" thickBot="1">
      <c r="A48" s="608"/>
      <c r="B48" s="609"/>
      <c r="C48" s="609"/>
      <c r="D48" s="609"/>
      <c r="E48" s="609"/>
      <c r="F48" s="609"/>
      <c r="G48" s="609"/>
      <c r="H48" s="609"/>
      <c r="I48" s="609"/>
      <c r="J48" s="628"/>
    </row>
    <row r="53" spans="3:3">
      <c r="C53" s="590"/>
    </row>
  </sheetData>
  <mergeCells count="10">
    <mergeCell ref="A45:H45"/>
    <mergeCell ref="A46:H46"/>
    <mergeCell ref="A1:J1"/>
    <mergeCell ref="A3:A4"/>
    <mergeCell ref="A8:J8"/>
    <mergeCell ref="F30:H30"/>
    <mergeCell ref="C32:D32"/>
    <mergeCell ref="C33:D33"/>
    <mergeCell ref="C34:D34"/>
    <mergeCell ref="C35:D35"/>
  </mergeCells>
  <conditionalFormatting sqref="M8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RBoard</vt:lpstr>
      <vt:lpstr>Title-1</vt:lpstr>
      <vt:lpstr>Title-2</vt:lpstr>
      <vt:lpstr>Market Statistics Report</vt:lpstr>
      <vt:lpstr>RBoard!Print_Area</vt:lpstr>
      <vt:lpstr>Summary!Print_Area</vt:lpstr>
      <vt:lpstr>'Title-1'!Print_Area</vt:lpstr>
      <vt:lpstr>'Title-2'!Print_Area</vt:lpstr>
      <vt:lpstr>RBoard!Print_Titles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quotation</cp:lastModifiedBy>
  <cp:lastPrinted>2013-01-18T11:40:28Z</cp:lastPrinted>
  <dcterms:created xsi:type="dcterms:W3CDTF">1998-09-22T06:57:08Z</dcterms:created>
  <dcterms:modified xsi:type="dcterms:W3CDTF">2013-01-18T11:43:06Z</dcterms:modified>
</cp:coreProperties>
</file>